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0" windowWidth="14895" windowHeight="7875"/>
  </bookViews>
  <sheets>
    <sheet name="59" sheetId="5" r:id="rId1"/>
  </sheets>
  <calcPr calcId="144525"/>
</workbook>
</file>

<file path=xl/calcChain.xml><?xml version="1.0" encoding="utf-8"?>
<calcChain xmlns="http://schemas.openxmlformats.org/spreadsheetml/2006/main">
  <c r="C8" i="5" l="1"/>
  <c r="C136" i="5"/>
  <c r="E138" i="5"/>
  <c r="D138" i="5"/>
  <c r="C138" i="5"/>
  <c r="E139" i="5"/>
  <c r="E135" i="5" l="1"/>
  <c r="C135" i="5"/>
  <c r="I46" i="5"/>
  <c r="G46" i="5"/>
  <c r="E46" i="5"/>
  <c r="C46" i="5"/>
  <c r="I35" i="5"/>
  <c r="G35" i="5"/>
  <c r="E35" i="5"/>
  <c r="C35" i="5"/>
  <c r="H35" i="5"/>
  <c r="F35" i="5"/>
  <c r="D35" i="5"/>
  <c r="B35" i="5"/>
  <c r="I9" i="5"/>
  <c r="C9" i="5" l="1"/>
  <c r="B9" i="5"/>
  <c r="H14" i="5"/>
  <c r="F14" i="5"/>
  <c r="D14" i="5"/>
  <c r="B14" i="5"/>
  <c r="G9" i="5"/>
  <c r="F9" i="5"/>
  <c r="E9" i="5"/>
  <c r="D9" i="5"/>
  <c r="I16" i="5"/>
  <c r="H16" i="5"/>
  <c r="G16" i="5"/>
  <c r="F16" i="5"/>
  <c r="E16" i="5"/>
  <c r="D16" i="5"/>
  <c r="C16" i="5"/>
  <c r="B16" i="5"/>
  <c r="B20" i="5" s="1"/>
  <c r="I14" i="5"/>
  <c r="G14" i="5"/>
  <c r="E14" i="5"/>
  <c r="C14" i="5"/>
  <c r="J13" i="5"/>
  <c r="I13" i="5"/>
  <c r="G13" i="5"/>
  <c r="E13" i="5"/>
  <c r="C13" i="5"/>
  <c r="K13" i="5" s="1"/>
  <c r="H20" i="5"/>
  <c r="F20" i="5"/>
  <c r="D20" i="5"/>
  <c r="I53" i="5" l="1"/>
  <c r="G53" i="5"/>
  <c r="E53" i="5"/>
  <c r="C53" i="5"/>
  <c r="J136" i="5"/>
  <c r="J137" i="5"/>
  <c r="J138" i="5"/>
  <c r="J139" i="5"/>
  <c r="J140" i="5"/>
  <c r="J141" i="5"/>
  <c r="J135" i="5"/>
  <c r="F143" i="5"/>
  <c r="H143" i="5"/>
  <c r="D143" i="5"/>
  <c r="B143" i="5"/>
  <c r="E141" i="5"/>
  <c r="C141" i="5"/>
  <c r="K141" i="5" s="1"/>
  <c r="C140" i="5"/>
  <c r="K140" i="5" s="1"/>
  <c r="G139" i="5"/>
  <c r="I138" i="5"/>
  <c r="G138" i="5"/>
  <c r="E137" i="5"/>
  <c r="C137" i="5"/>
  <c r="E136" i="5"/>
  <c r="I135" i="5"/>
  <c r="I143" i="5" s="1"/>
  <c r="C116" i="5"/>
  <c r="J116" i="5"/>
  <c r="I116" i="5"/>
  <c r="H116" i="5"/>
  <c r="F116" i="5"/>
  <c r="E116" i="5"/>
  <c r="D116" i="5"/>
  <c r="B116" i="5"/>
  <c r="G116" i="5"/>
  <c r="I92" i="5"/>
  <c r="I95" i="5" s="1"/>
  <c r="G92" i="5"/>
  <c r="E92" i="5"/>
  <c r="E95" i="5" s="1"/>
  <c r="C92" i="5"/>
  <c r="C95" i="5" s="1"/>
  <c r="H95" i="5"/>
  <c r="F95" i="5"/>
  <c r="D95" i="5"/>
  <c r="B95" i="5"/>
  <c r="J95" i="5"/>
  <c r="G95" i="5"/>
  <c r="J76" i="5"/>
  <c r="I76" i="5"/>
  <c r="G76" i="5"/>
  <c r="E76" i="5"/>
  <c r="C76" i="5"/>
  <c r="J75" i="5"/>
  <c r="J74" i="5"/>
  <c r="J69" i="5"/>
  <c r="I75" i="5"/>
  <c r="G75" i="5"/>
  <c r="E75" i="5"/>
  <c r="C75" i="5"/>
  <c r="I74" i="5"/>
  <c r="G74" i="5"/>
  <c r="E74" i="5"/>
  <c r="C74" i="5"/>
  <c r="I69" i="5"/>
  <c r="I72" i="5" s="1"/>
  <c r="G69" i="5"/>
  <c r="E69" i="5"/>
  <c r="E72" i="5" s="1"/>
  <c r="C69" i="5"/>
  <c r="H80" i="5"/>
  <c r="F80" i="5"/>
  <c r="D80" i="5"/>
  <c r="B80" i="5"/>
  <c r="E80" i="5"/>
  <c r="H72" i="5"/>
  <c r="F72" i="5"/>
  <c r="D72" i="5"/>
  <c r="B72" i="5"/>
  <c r="J72" i="5"/>
  <c r="G72" i="5"/>
  <c r="C72" i="5"/>
  <c r="C80" i="5" l="1"/>
  <c r="K74" i="5"/>
  <c r="E143" i="5"/>
  <c r="K136" i="5"/>
  <c r="K137" i="5"/>
  <c r="K138" i="5"/>
  <c r="G143" i="5"/>
  <c r="K139" i="5"/>
  <c r="K76" i="5"/>
  <c r="K135" i="5"/>
  <c r="K75" i="5"/>
  <c r="K80" i="5" s="1"/>
  <c r="C143" i="5"/>
  <c r="J143" i="5"/>
  <c r="K116" i="5"/>
  <c r="I80" i="5"/>
  <c r="K69" i="5"/>
  <c r="G80" i="5"/>
  <c r="K92" i="5"/>
  <c r="K95" i="5" s="1"/>
  <c r="J80" i="5"/>
  <c r="K72" i="5"/>
  <c r="I8" i="5"/>
  <c r="G8" i="5"/>
  <c r="E8" i="5"/>
  <c r="K143" i="5" l="1"/>
  <c r="H59" i="5"/>
  <c r="F59" i="5"/>
  <c r="D59" i="5"/>
  <c r="B59" i="5"/>
  <c r="H50" i="5"/>
  <c r="F50" i="5"/>
  <c r="D50" i="5"/>
  <c r="B50" i="5"/>
  <c r="H39" i="5"/>
  <c r="F39" i="5"/>
  <c r="D39" i="5"/>
  <c r="B39" i="5"/>
  <c r="H31" i="5"/>
  <c r="F31" i="5"/>
  <c r="D31" i="5"/>
  <c r="B31" i="5"/>
  <c r="I11" i="5"/>
  <c r="H11" i="5"/>
  <c r="G11" i="5"/>
  <c r="F11" i="5"/>
  <c r="F60" i="5" s="1"/>
  <c r="E11" i="5"/>
  <c r="D11" i="5"/>
  <c r="C11" i="5"/>
  <c r="B11" i="5"/>
  <c r="J54" i="5"/>
  <c r="J55" i="5"/>
  <c r="J56" i="5"/>
  <c r="J57" i="5"/>
  <c r="J58" i="5"/>
  <c r="J53" i="5"/>
  <c r="J59" i="5" s="1"/>
  <c r="J47" i="5"/>
  <c r="J48" i="5"/>
  <c r="J49" i="5"/>
  <c r="K46" i="5"/>
  <c r="J46" i="5"/>
  <c r="J36" i="5"/>
  <c r="J37" i="5"/>
  <c r="J38" i="5"/>
  <c r="J35" i="5"/>
  <c r="J30" i="5"/>
  <c r="J29" i="5"/>
  <c r="J28" i="5"/>
  <c r="J27" i="5"/>
  <c r="J19" i="5"/>
  <c r="J18" i="5"/>
  <c r="J17" i="5"/>
  <c r="J16" i="5"/>
  <c r="J15" i="5"/>
  <c r="J14" i="5"/>
  <c r="K9" i="5"/>
  <c r="K8" i="5"/>
  <c r="J9" i="5"/>
  <c r="J8" i="5"/>
  <c r="E28" i="5"/>
  <c r="I58" i="5"/>
  <c r="I57" i="5"/>
  <c r="I56" i="5"/>
  <c r="I55" i="5"/>
  <c r="I54" i="5"/>
  <c r="I49" i="5"/>
  <c r="I48" i="5"/>
  <c r="I47" i="5"/>
  <c r="I38" i="5"/>
  <c r="I37" i="5"/>
  <c r="I36" i="5"/>
  <c r="I30" i="5"/>
  <c r="I29" i="5"/>
  <c r="I28" i="5"/>
  <c r="I27" i="5"/>
  <c r="I19" i="5"/>
  <c r="I18" i="5"/>
  <c r="I17" i="5"/>
  <c r="I15" i="5"/>
  <c r="I20" i="5" s="1"/>
  <c r="G58" i="5"/>
  <c r="G57" i="5"/>
  <c r="G56" i="5"/>
  <c r="G55" i="5"/>
  <c r="G54" i="5"/>
  <c r="G59" i="5" s="1"/>
  <c r="G49" i="5"/>
  <c r="G48" i="5"/>
  <c r="G47" i="5"/>
  <c r="G38" i="5"/>
  <c r="G37" i="5"/>
  <c r="G36" i="5"/>
  <c r="G39" i="5" s="1"/>
  <c r="G30" i="5"/>
  <c r="G29" i="5"/>
  <c r="G28" i="5"/>
  <c r="G31" i="5" s="1"/>
  <c r="G27" i="5"/>
  <c r="G19" i="5"/>
  <c r="G18" i="5"/>
  <c r="G17" i="5"/>
  <c r="G15" i="5"/>
  <c r="E58" i="5"/>
  <c r="E57" i="5"/>
  <c r="E56" i="5"/>
  <c r="E55" i="5"/>
  <c r="E54" i="5"/>
  <c r="E59" i="5" s="1"/>
  <c r="E49" i="5"/>
  <c r="E48" i="5"/>
  <c r="E47" i="5"/>
  <c r="E38" i="5"/>
  <c r="E37" i="5"/>
  <c r="E36" i="5"/>
  <c r="E30" i="5"/>
  <c r="E29" i="5"/>
  <c r="E27" i="5"/>
  <c r="E19" i="5"/>
  <c r="E18" i="5"/>
  <c r="E17" i="5"/>
  <c r="E15" i="5"/>
  <c r="C58" i="5"/>
  <c r="K58" i="5" s="1"/>
  <c r="C57" i="5"/>
  <c r="C56" i="5"/>
  <c r="K56" i="5" s="1"/>
  <c r="C55" i="5"/>
  <c r="C54" i="5"/>
  <c r="K54" i="5" s="1"/>
  <c r="K53" i="5"/>
  <c r="C49" i="5"/>
  <c r="K49" i="5" s="1"/>
  <c r="C48" i="5"/>
  <c r="C47" i="5"/>
  <c r="K47" i="5" s="1"/>
  <c r="C38" i="5"/>
  <c r="K38" i="5" s="1"/>
  <c r="C37" i="5"/>
  <c r="K37" i="5" s="1"/>
  <c r="C36" i="5"/>
  <c r="K36" i="5" s="1"/>
  <c r="C30" i="5"/>
  <c r="K30" i="5" s="1"/>
  <c r="C29" i="5"/>
  <c r="K29" i="5" s="1"/>
  <c r="C28" i="5"/>
  <c r="K28" i="5" s="1"/>
  <c r="C27" i="5"/>
  <c r="C19" i="5"/>
  <c r="K19" i="5" s="1"/>
  <c r="C18" i="5"/>
  <c r="K18" i="5" s="1"/>
  <c r="C17" i="5"/>
  <c r="K17" i="5" s="1"/>
  <c r="K16" i="5"/>
  <c r="C15" i="5"/>
  <c r="H60" i="5" l="1"/>
  <c r="D60" i="5"/>
  <c r="G50" i="5"/>
  <c r="I31" i="5"/>
  <c r="J20" i="5"/>
  <c r="I39" i="5"/>
  <c r="I50" i="5"/>
  <c r="C31" i="5"/>
  <c r="C39" i="5"/>
  <c r="E31" i="5"/>
  <c r="E39" i="5"/>
  <c r="E50" i="5"/>
  <c r="I59" i="5"/>
  <c r="J11" i="5"/>
  <c r="J31" i="5"/>
  <c r="J39" i="5"/>
  <c r="C20" i="5"/>
  <c r="E20" i="5"/>
  <c r="G20" i="5"/>
  <c r="G60" i="5" s="1"/>
  <c r="K55" i="5"/>
  <c r="K57" i="5"/>
  <c r="J50" i="5"/>
  <c r="K14" i="5"/>
  <c r="K27" i="5"/>
  <c r="K31" i="5" s="1"/>
  <c r="K35" i="5"/>
  <c r="K39" i="5" s="1"/>
  <c r="K48" i="5"/>
  <c r="C50" i="5"/>
  <c r="C59" i="5"/>
  <c r="K15" i="5"/>
  <c r="K50" i="5"/>
  <c r="B60" i="5"/>
  <c r="I60" i="5"/>
  <c r="E60" i="5"/>
  <c r="K11" i="5"/>
  <c r="J60" i="5" l="1"/>
  <c r="C60" i="5"/>
  <c r="K59" i="5"/>
  <c r="K20" i="5"/>
  <c r="K60" i="5" s="1"/>
</calcChain>
</file>

<file path=xl/sharedStrings.xml><?xml version="1.0" encoding="utf-8"?>
<sst xmlns="http://schemas.openxmlformats.org/spreadsheetml/2006/main" count="266" uniqueCount="69">
  <si>
    <t>ยุทธศาสตร์</t>
  </si>
  <si>
    <t>ยุทธศาสตร์ที่ 1  ด้านโครงสร้างพื้นฐาน</t>
  </si>
  <si>
    <t>ยุทธศาสตร์ที่ 2  ด้านงานส่งเสริมคุณภาพชีวิต</t>
  </si>
  <si>
    <t>งบประมาณ</t>
  </si>
  <si>
    <t>จำนวน</t>
  </si>
  <si>
    <t>โครงการ</t>
  </si>
  <si>
    <t>(บาท)</t>
  </si>
  <si>
    <t>รวม 3 ปี</t>
  </si>
  <si>
    <t>รวม</t>
  </si>
  <si>
    <t>รวมทั้งสิ้น</t>
  </si>
  <si>
    <t>บัญชีสรุปโครงการพัฒนา</t>
  </si>
  <si>
    <t>ปี 2561</t>
  </si>
  <si>
    <t>แผนพัฒนาท้องถิ่นสี่ปี (พ.ศ.2561 - 2564 )</t>
  </si>
  <si>
    <t>เทศบาลตำบลวาปีปทุม</t>
  </si>
  <si>
    <t xml:space="preserve"> 1.1 แผนงานอุตสาหกรรมและการโยธา</t>
  </si>
  <si>
    <t xml:space="preserve"> 1.2 แผนงานเคหะและชุมชน</t>
  </si>
  <si>
    <t>2.3 แผนงานสร้างความเข้มแข็งของชุมชน</t>
  </si>
  <si>
    <t xml:space="preserve"> 3.1 แผนงานบริหารทั่วไป</t>
  </si>
  <si>
    <t xml:space="preserve"> 3.2 แผนงานรักษาความสงบภายใน</t>
  </si>
  <si>
    <t xml:space="preserve"> 3.3 แผนงานสาธารณสุข</t>
  </si>
  <si>
    <t>3.4 แผนงานสร้างความเข้มแข็งของชุมชน</t>
  </si>
  <si>
    <t xml:space="preserve"> 4.1 แผนงานสร้างความเข้มแข็งของชุมชน</t>
  </si>
  <si>
    <t xml:space="preserve"> 4.2 แผนงานการพาณิชย์</t>
  </si>
  <si>
    <t xml:space="preserve"> 4.3 แผนงานการศาสนาวัฒนธรรมและนันทนาการ</t>
  </si>
  <si>
    <t>4.4 แผนงานการเคหะและชุมชน</t>
  </si>
  <si>
    <t xml:space="preserve"> 5.1  แผนงานการเคหะและชุมชน</t>
  </si>
  <si>
    <t xml:space="preserve"> 5.2  แผนงานการพาณิชย์</t>
  </si>
  <si>
    <t xml:space="preserve"> 5.3  แผนงานการเกษตร</t>
  </si>
  <si>
    <t xml:space="preserve"> 5.4 แผนงานอุตสาหกรรมและการโยธา</t>
  </si>
  <si>
    <t xml:space="preserve"> 6.1 แผนงานบริหารทั่วไป</t>
  </si>
  <si>
    <t xml:space="preserve"> 6.2 แผนงานสร้างความเข้มแข็งของชุมชน</t>
  </si>
  <si>
    <t xml:space="preserve"> 6.3 แผนงานสังคมสงเคราะห์</t>
  </si>
  <si>
    <t xml:space="preserve"> 6.4 แผนงานอุตสาหกรรมและการโยธา</t>
  </si>
  <si>
    <t xml:space="preserve"> 6.5 แผนงานการรักษาความสงบภายใน</t>
  </si>
  <si>
    <t>ปี 2562</t>
  </si>
  <si>
    <t>ปี 2563</t>
  </si>
  <si>
    <t>ปี 2564</t>
  </si>
  <si>
    <t>และการรักษาความสงบเรียบร้อย</t>
  </si>
  <si>
    <t>ยุทธศาสตร์ที่  3  ด้านจัดระเบียบชมุชน/สังคม</t>
  </si>
  <si>
    <t>ยุทธศาสตร์ที่ 4  การพัฒนาด้านการวางแผน  การ</t>
  </si>
  <si>
    <t>ทรัพยากรธรรมชาติ และสิ่งแวดล้อม</t>
  </si>
  <si>
    <t>ยุทธศาสตร์ที่  5  ด้านการบริหารจัดการและอนุรักษ์</t>
  </si>
  <si>
    <t>บริหารจัดการ</t>
  </si>
  <si>
    <t xml:space="preserve">ยุทธศาสตร์ที่  6   ด้านการพัฒนาการเมือง </t>
  </si>
  <si>
    <t xml:space="preserve"> 6.6 แผนงานสาธารณสุข</t>
  </si>
  <si>
    <t xml:space="preserve"> 1.1 แผนงานเคหะและชุมชน</t>
  </si>
  <si>
    <t>2.1 แผนงานบริหารทั่วไป</t>
  </si>
  <si>
    <t>2.2 แผนงานการศึกษา</t>
  </si>
  <si>
    <t>บัญชีสรุปโครงการพัฒนา  (อุดหนุน )</t>
  </si>
  <si>
    <t>บัญชีสรุปโครงการพัฒนา  (ประสานโครงการพัฒนา อบจ. )</t>
  </si>
  <si>
    <t xml:space="preserve"> 1.1 แผนงานการศึกษา</t>
  </si>
  <si>
    <t>บัญชีสรุป  (โครงการพัฒนาที่ดำเนินการโดยไม่ใช้งบประมาณ)</t>
  </si>
  <si>
    <t>บัญชีสรุปครุภัณฑ์</t>
  </si>
  <si>
    <t>การบริหารจัดการ</t>
  </si>
  <si>
    <t xml:space="preserve">ยุทธศาสตร์ที่ 6  ด้านการพัฒนาการเมือง </t>
  </si>
  <si>
    <t xml:space="preserve"> 1.1 แผนงานบริหารทั่วไป</t>
  </si>
  <si>
    <t>1.2 แผนงานรักษาความสงบภายใน</t>
  </si>
  <si>
    <t>1.3 แผนงานการศึกษา</t>
  </si>
  <si>
    <t>1.4 แผนงานเคหะและชุมชน</t>
  </si>
  <si>
    <t>1.5 แผนงานสาธารณสุข</t>
  </si>
  <si>
    <t>1.6 แผนงานอุตสาหกรรมและการโยธา</t>
  </si>
  <si>
    <t>1.7 แผนงานสร้างความเข้มแข็ง</t>
  </si>
  <si>
    <t>2.3 แผนงานการศาสนาวัฒนธรรมและนันทนาการ</t>
  </si>
  <si>
    <t>2.4 แผนงานสร้างความเข้มแข็งของชุมชน</t>
  </si>
  <si>
    <t>2.5 แผนงานสังคมสังเคราะห์</t>
  </si>
  <si>
    <t>2.6 แผนงานสาธารณสุข</t>
  </si>
  <si>
    <t>2.7 แผนงานงบกลาง</t>
  </si>
  <si>
    <t>และการท่องเที่ยว</t>
  </si>
  <si>
    <t>ส่งเสริมการลงทุน  พาณิชยกรรม ส่งเสริมการเกษตร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</si>
</sst>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187" fontId="4" fillId="0" borderId="4" xfId="1" applyNumberFormat="1" applyFont="1" applyBorder="1"/>
    <xf numFmtId="187" fontId="2" fillId="0" borderId="0" xfId="1" applyNumberFormat="1" applyFont="1"/>
    <xf numFmtId="0" fontId="2" fillId="0" borderId="1" xfId="0" applyFont="1" applyBorder="1" applyAlignment="1">
      <alignment horizontal="center"/>
    </xf>
    <xf numFmtId="187" fontId="2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87" fontId="4" fillId="0" borderId="0" xfId="1" applyNumberFormat="1" applyFont="1" applyBorder="1"/>
    <xf numFmtId="0" fontId="5" fillId="0" borderId="3" xfId="0" applyFont="1" applyBorder="1" applyAlignment="1">
      <alignment horizontal="center"/>
    </xf>
    <xf numFmtId="187" fontId="5" fillId="0" borderId="2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87" fontId="5" fillId="0" borderId="4" xfId="1" applyNumberFormat="1" applyFont="1" applyBorder="1" applyAlignment="1">
      <alignment horizontal="center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0" xfId="0" applyFont="1" applyBorder="1"/>
    <xf numFmtId="0" fontId="2" fillId="0" borderId="2" xfId="0" applyFont="1" applyBorder="1" applyAlignment="1">
      <alignment horizontal="center"/>
    </xf>
    <xf numFmtId="187" fontId="2" fillId="0" borderId="2" xfId="1" applyNumberFormat="1" applyFont="1" applyBorder="1"/>
    <xf numFmtId="0" fontId="2" fillId="0" borderId="3" xfId="0" applyFont="1" applyBorder="1" applyAlignment="1">
      <alignment horizontal="center"/>
    </xf>
    <xf numFmtId="187" fontId="2" fillId="0" borderId="3" xfId="1" applyNumberFormat="1" applyFont="1" applyBorder="1" applyAlignment="1">
      <alignment horizontal="center"/>
    </xf>
    <xf numFmtId="187" fontId="2" fillId="0" borderId="3" xfId="1" applyNumberFormat="1" applyFont="1" applyBorder="1"/>
    <xf numFmtId="187" fontId="2" fillId="0" borderId="1" xfId="1" applyNumberFormat="1" applyFont="1" applyBorder="1"/>
    <xf numFmtId="0" fontId="2" fillId="0" borderId="9" xfId="0" applyFont="1" applyBorder="1" applyAlignment="1">
      <alignment horizontal="center"/>
    </xf>
    <xf numFmtId="187" fontId="2" fillId="0" borderId="9" xfId="1" applyNumberFormat="1" applyFont="1" applyBorder="1"/>
    <xf numFmtId="187" fontId="2" fillId="0" borderId="9" xfId="1" applyNumberFormat="1" applyFont="1" applyBorder="1" applyAlignment="1">
      <alignment horizontal="center"/>
    </xf>
    <xf numFmtId="187" fontId="2" fillId="0" borderId="0" xfId="1" applyNumberFormat="1" applyFont="1" applyBorder="1"/>
    <xf numFmtId="0" fontId="5" fillId="0" borderId="2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2" fillId="0" borderId="2" xfId="1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0" fontId="2" fillId="0" borderId="9" xfId="1" applyNumberFormat="1" applyFont="1" applyBorder="1" applyAlignment="1">
      <alignment horizontal="center"/>
    </xf>
    <xf numFmtId="0" fontId="2" fillId="0" borderId="0" xfId="1" applyNumberFormat="1" applyFont="1" applyAlignment="1">
      <alignment horizontal="center"/>
    </xf>
    <xf numFmtId="0" fontId="2" fillId="0" borderId="3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428089</xdr:colOff>
      <xdr:row>0</xdr:row>
      <xdr:rowOff>3</xdr:rowOff>
    </xdr:from>
    <xdr:to>
      <xdr:col>10</xdr:col>
      <xdr:colOff>781264</xdr:colOff>
      <xdr:row>1</xdr:row>
      <xdr:rowOff>32110</xdr:rowOff>
    </xdr:to>
    <xdr:sp macro="" textlink="">
      <xdr:nvSpPr>
        <xdr:cNvPr id="2" name="TextBox 1"/>
        <xdr:cNvSpPr txBox="1"/>
      </xdr:nvSpPr>
      <xdr:spPr>
        <a:xfrm>
          <a:off x="8454774" y="3"/>
          <a:ext cx="920394" cy="3317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/>
            <a:t>แบบ</a:t>
          </a:r>
          <a:r>
            <a:rPr lang="th-TH" sz="1100" baseline="0"/>
            <a:t> ผ 07</a:t>
          </a:r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8"/>
  <sheetViews>
    <sheetView tabSelected="1" zoomScale="80" zoomScaleNormal="80" workbookViewId="0">
      <selection activeCell="F12" sqref="F12"/>
    </sheetView>
  </sheetViews>
  <sheetFormatPr defaultRowHeight="19.5" customHeight="1" x14ac:dyDescent="0.5"/>
  <cols>
    <col min="1" max="1" width="36.25" style="1" customWidth="1"/>
    <col min="2" max="2" width="9.375" style="6" customWidth="1"/>
    <col min="3" max="3" width="10" style="3" customWidth="1"/>
    <col min="4" max="4" width="9.875" style="6" customWidth="1"/>
    <col min="5" max="5" width="10" style="3" customWidth="1"/>
    <col min="6" max="6" width="10" style="36" customWidth="1"/>
    <col min="7" max="7" width="9.875" style="3" customWidth="1"/>
    <col min="8" max="8" width="9.125" style="6" customWidth="1"/>
    <col min="9" max="9" width="10.25" style="3" customWidth="1"/>
    <col min="10" max="10" width="9.125" style="6" customWidth="1"/>
    <col min="11" max="11" width="10.25" style="3" customWidth="1"/>
    <col min="12" max="16384" width="9" style="1"/>
  </cols>
  <sheetData>
    <row r="1" spans="1:11" ht="24" customHeight="1" x14ac:dyDescent="0.55000000000000004">
      <c r="A1" s="44" t="s">
        <v>10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24" customHeight="1" x14ac:dyDescent="0.55000000000000004">
      <c r="A2" s="45" t="s">
        <v>12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24" customHeight="1" x14ac:dyDescent="0.55000000000000004">
      <c r="A3" s="46" t="s">
        <v>13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24" customHeight="1" x14ac:dyDescent="0.5">
      <c r="A4" s="39" t="s">
        <v>0</v>
      </c>
      <c r="B4" s="38" t="s">
        <v>11</v>
      </c>
      <c r="C4" s="38"/>
      <c r="D4" s="38" t="s">
        <v>34</v>
      </c>
      <c r="E4" s="38"/>
      <c r="F4" s="42" t="s">
        <v>35</v>
      </c>
      <c r="G4" s="43"/>
      <c r="H4" s="38" t="s">
        <v>36</v>
      </c>
      <c r="I4" s="38"/>
      <c r="J4" s="38" t="s">
        <v>7</v>
      </c>
      <c r="K4" s="38"/>
    </row>
    <row r="5" spans="1:11" ht="24" customHeight="1" x14ac:dyDescent="0.5">
      <c r="A5" s="40"/>
      <c r="B5" s="10" t="s">
        <v>4</v>
      </c>
      <c r="C5" s="11" t="s">
        <v>3</v>
      </c>
      <c r="D5" s="12" t="s">
        <v>4</v>
      </c>
      <c r="E5" s="11" t="s">
        <v>3</v>
      </c>
      <c r="F5" s="30" t="s">
        <v>4</v>
      </c>
      <c r="G5" s="11" t="s">
        <v>3</v>
      </c>
      <c r="H5" s="12" t="s">
        <v>4</v>
      </c>
      <c r="I5" s="11" t="s">
        <v>3</v>
      </c>
      <c r="J5" s="12" t="s">
        <v>4</v>
      </c>
      <c r="K5" s="11" t="s">
        <v>3</v>
      </c>
    </row>
    <row r="6" spans="1:11" ht="24" customHeight="1" x14ac:dyDescent="0.5">
      <c r="A6" s="41"/>
      <c r="B6" s="13" t="s">
        <v>5</v>
      </c>
      <c r="C6" s="14" t="s">
        <v>6</v>
      </c>
      <c r="D6" s="13" t="s">
        <v>5</v>
      </c>
      <c r="E6" s="14" t="s">
        <v>6</v>
      </c>
      <c r="F6" s="31" t="s">
        <v>5</v>
      </c>
      <c r="G6" s="14" t="s">
        <v>6</v>
      </c>
      <c r="H6" s="13" t="s">
        <v>5</v>
      </c>
      <c r="I6" s="14" t="s">
        <v>6</v>
      </c>
      <c r="J6" s="13" t="s">
        <v>5</v>
      </c>
      <c r="K6" s="14" t="s">
        <v>6</v>
      </c>
    </row>
    <row r="7" spans="1:11" ht="24" customHeight="1" x14ac:dyDescent="0.5">
      <c r="A7" s="15" t="s">
        <v>1</v>
      </c>
      <c r="B7" s="20"/>
      <c r="C7" s="21"/>
      <c r="D7" s="20"/>
      <c r="E7" s="21"/>
      <c r="F7" s="32"/>
      <c r="G7" s="21"/>
      <c r="H7" s="20"/>
      <c r="I7" s="21"/>
      <c r="J7" s="20"/>
      <c r="K7" s="21"/>
    </row>
    <row r="8" spans="1:11" ht="24" customHeight="1" x14ac:dyDescent="0.5">
      <c r="A8" s="16" t="s">
        <v>14</v>
      </c>
      <c r="B8" s="22">
        <v>4</v>
      </c>
      <c r="C8" s="24">
        <f>1510000+1180000+300000+750000</f>
        <v>3740000</v>
      </c>
      <c r="D8" s="6">
        <v>5</v>
      </c>
      <c r="E8" s="23">
        <f>1180000+300000+700000+1000000+600000+530000</f>
        <v>4310000</v>
      </c>
      <c r="F8" s="33">
        <v>4</v>
      </c>
      <c r="G8" s="23">
        <f>300000+700000+710000+670000</f>
        <v>2380000</v>
      </c>
      <c r="H8" s="22">
        <v>2</v>
      </c>
      <c r="I8" s="24">
        <f>500000+1600000</f>
        <v>2100000</v>
      </c>
      <c r="J8" s="22">
        <f>B8+D8+F8+H8</f>
        <v>15</v>
      </c>
      <c r="K8" s="24">
        <f>C8+E8+G8+I8</f>
        <v>12530000</v>
      </c>
    </row>
    <row r="9" spans="1:11" ht="24" customHeight="1" x14ac:dyDescent="0.5">
      <c r="A9" s="16" t="s">
        <v>15</v>
      </c>
      <c r="B9" s="22">
        <f>3+1+2</f>
        <v>6</v>
      </c>
      <c r="C9" s="24">
        <f>200000+100000+53253293+470000+2600000</f>
        <v>56623293</v>
      </c>
      <c r="D9" s="22">
        <f>4+1</f>
        <v>5</v>
      </c>
      <c r="E9" s="24">
        <f>200000+2300000+100000+53253293</f>
        <v>55853293</v>
      </c>
      <c r="F9" s="33">
        <f>5+1</f>
        <v>6</v>
      </c>
      <c r="G9" s="24">
        <f>200000+1900000+1300000+100000+53253293</f>
        <v>56753293</v>
      </c>
      <c r="H9" s="22">
        <v>7</v>
      </c>
      <c r="I9" s="24">
        <f>200000+2100000+800000+500000+100000+53253293</f>
        <v>56953293</v>
      </c>
      <c r="J9" s="22">
        <f>B9+D9+F9+H9</f>
        <v>24</v>
      </c>
      <c r="K9" s="24">
        <f>C9+E9+G9+I9</f>
        <v>226183172</v>
      </c>
    </row>
    <row r="10" spans="1:11" ht="24" customHeight="1" x14ac:dyDescent="0.5">
      <c r="A10" s="16"/>
      <c r="B10" s="22"/>
      <c r="C10" s="24"/>
      <c r="D10" s="22"/>
      <c r="E10" s="24"/>
      <c r="F10" s="33"/>
      <c r="G10" s="24"/>
      <c r="H10" s="22"/>
      <c r="I10" s="24"/>
      <c r="J10" s="22"/>
      <c r="K10" s="24"/>
    </row>
    <row r="11" spans="1:11" ht="24" customHeight="1" x14ac:dyDescent="0.5">
      <c r="A11" s="17" t="s">
        <v>8</v>
      </c>
      <c r="B11" s="4">
        <f t="shared" ref="B11:K11" si="0">B8+B9</f>
        <v>10</v>
      </c>
      <c r="C11" s="25">
        <f t="shared" si="0"/>
        <v>60363293</v>
      </c>
      <c r="D11" s="4">
        <f t="shared" si="0"/>
        <v>10</v>
      </c>
      <c r="E11" s="25">
        <f t="shared" si="0"/>
        <v>60163293</v>
      </c>
      <c r="F11" s="34">
        <f t="shared" si="0"/>
        <v>10</v>
      </c>
      <c r="G11" s="25">
        <f t="shared" si="0"/>
        <v>59133293</v>
      </c>
      <c r="H11" s="4">
        <f t="shared" si="0"/>
        <v>9</v>
      </c>
      <c r="I11" s="25">
        <f t="shared" si="0"/>
        <v>59053293</v>
      </c>
      <c r="J11" s="4">
        <f t="shared" si="0"/>
        <v>39</v>
      </c>
      <c r="K11" s="25">
        <f t="shared" si="0"/>
        <v>238713172</v>
      </c>
    </row>
    <row r="12" spans="1:11" ht="24" customHeight="1" x14ac:dyDescent="0.5">
      <c r="A12" s="15" t="s">
        <v>2</v>
      </c>
      <c r="B12" s="22"/>
      <c r="C12" s="24"/>
      <c r="D12" s="22"/>
      <c r="E12" s="24"/>
      <c r="F12" s="33"/>
      <c r="G12" s="24"/>
      <c r="H12" s="22"/>
      <c r="I12" s="24"/>
      <c r="J12" s="22"/>
      <c r="K12" s="24"/>
    </row>
    <row r="13" spans="1:11" ht="24" customHeight="1" x14ac:dyDescent="0.5">
      <c r="A13" s="16" t="s">
        <v>46</v>
      </c>
      <c r="B13" s="22">
        <v>4</v>
      </c>
      <c r="C13" s="24">
        <f>95000</f>
        <v>95000</v>
      </c>
      <c r="D13" s="22">
        <v>4</v>
      </c>
      <c r="E13" s="24">
        <f>95000</f>
        <v>95000</v>
      </c>
      <c r="F13" s="33">
        <v>4</v>
      </c>
      <c r="G13" s="24">
        <f>95000</f>
        <v>95000</v>
      </c>
      <c r="H13" s="22">
        <v>4</v>
      </c>
      <c r="I13" s="24">
        <f>95000</f>
        <v>95000</v>
      </c>
      <c r="J13" s="22">
        <f t="shared" ref="J13" si="1">B13+D13+F13+H13</f>
        <v>16</v>
      </c>
      <c r="K13" s="24">
        <f t="shared" ref="K13" si="2">C13+E13+G13+I13</f>
        <v>380000</v>
      </c>
    </row>
    <row r="14" spans="1:11" ht="24" customHeight="1" x14ac:dyDescent="0.5">
      <c r="A14" s="16" t="s">
        <v>47</v>
      </c>
      <c r="B14" s="22">
        <f>11+4+8</f>
        <v>23</v>
      </c>
      <c r="C14" s="24">
        <f>5000+100000+462000+15000+5000+10000+3000+30000+30000+5000+10000+15160000</f>
        <v>15835000</v>
      </c>
      <c r="D14" s="22">
        <f>9+3+8</f>
        <v>20</v>
      </c>
      <c r="E14" s="24">
        <f>5000+100000+494500+15000+5000+10000+3000+5000+10000+15440000</f>
        <v>16087500</v>
      </c>
      <c r="F14" s="33">
        <f>9+3+8</f>
        <v>20</v>
      </c>
      <c r="G14" s="24">
        <f>5000+100000+528000+15000+5000+10000+3000+5000+10000+15710000</f>
        <v>16391000</v>
      </c>
      <c r="H14" s="22">
        <f>9+3+8</f>
        <v>20</v>
      </c>
      <c r="I14" s="24">
        <f>5000+100000+528000+15000+5000+10000+3000+5000+10000+15860000</f>
        <v>16541000</v>
      </c>
      <c r="J14" s="22">
        <f t="shared" ref="J14:K19" si="3">B14+D14+F14+H14</f>
        <v>83</v>
      </c>
      <c r="K14" s="24">
        <f t="shared" si="3"/>
        <v>64854500</v>
      </c>
    </row>
    <row r="15" spans="1:11" ht="24" customHeight="1" x14ac:dyDescent="0.5">
      <c r="A15" s="16" t="s">
        <v>62</v>
      </c>
      <c r="B15" s="22">
        <v>7</v>
      </c>
      <c r="C15" s="24">
        <f>20000+400000+10000+15000+200000+30000+50000</f>
        <v>725000</v>
      </c>
      <c r="D15" s="22">
        <v>7</v>
      </c>
      <c r="E15" s="24">
        <f>20000+400000+10000+15000+200000+30000+50000</f>
        <v>725000</v>
      </c>
      <c r="F15" s="33">
        <v>7</v>
      </c>
      <c r="G15" s="24">
        <f>20000+400000+10000+15000+200000+30000+50000</f>
        <v>725000</v>
      </c>
      <c r="H15" s="22">
        <v>7</v>
      </c>
      <c r="I15" s="24">
        <f>20000+400000+10000+15000+200000+30000+50000</f>
        <v>725000</v>
      </c>
      <c r="J15" s="22">
        <f t="shared" si="3"/>
        <v>28</v>
      </c>
      <c r="K15" s="24">
        <f t="shared" si="3"/>
        <v>2900000</v>
      </c>
    </row>
    <row r="16" spans="1:11" ht="24" customHeight="1" x14ac:dyDescent="0.5">
      <c r="A16" s="16" t="s">
        <v>63</v>
      </c>
      <c r="B16" s="22">
        <f>4+1</f>
        <v>5</v>
      </c>
      <c r="C16" s="24">
        <f>30000+20000+20000+100000+210000</f>
        <v>380000</v>
      </c>
      <c r="D16" s="22">
        <f>4+1</f>
        <v>5</v>
      </c>
      <c r="E16" s="24">
        <f>30000+20000+20000+100000+210000</f>
        <v>380000</v>
      </c>
      <c r="F16" s="33">
        <f>4+1</f>
        <v>5</v>
      </c>
      <c r="G16" s="24">
        <f>30000+20000+20000+100000+210000</f>
        <v>380000</v>
      </c>
      <c r="H16" s="22">
        <f>4+1</f>
        <v>5</v>
      </c>
      <c r="I16" s="24">
        <f>30000+20000+20000+100000+210000</f>
        <v>380000</v>
      </c>
      <c r="J16" s="22">
        <f t="shared" si="3"/>
        <v>20</v>
      </c>
      <c r="K16" s="24">
        <f t="shared" si="3"/>
        <v>1520000</v>
      </c>
    </row>
    <row r="17" spans="1:11" ht="24" customHeight="1" x14ac:dyDescent="0.5">
      <c r="A17" s="16" t="s">
        <v>64</v>
      </c>
      <c r="B17" s="22">
        <v>4</v>
      </c>
      <c r="C17" s="24">
        <f>20000+50000+100000+200000</f>
        <v>370000</v>
      </c>
      <c r="D17" s="22">
        <v>4</v>
      </c>
      <c r="E17" s="24">
        <f>20000+50000+100000+200000</f>
        <v>370000</v>
      </c>
      <c r="F17" s="33">
        <v>4</v>
      </c>
      <c r="G17" s="24">
        <f>20000+50000+100000+200000</f>
        <v>370000</v>
      </c>
      <c r="H17" s="22">
        <v>4</v>
      </c>
      <c r="I17" s="24">
        <f>20000+50000+100000+200000</f>
        <v>370000</v>
      </c>
      <c r="J17" s="22">
        <f t="shared" si="3"/>
        <v>16</v>
      </c>
      <c r="K17" s="24">
        <f t="shared" si="3"/>
        <v>1480000</v>
      </c>
    </row>
    <row r="18" spans="1:11" ht="24" customHeight="1" x14ac:dyDescent="0.5">
      <c r="A18" s="16" t="s">
        <v>65</v>
      </c>
      <c r="B18" s="22">
        <v>6</v>
      </c>
      <c r="C18" s="24">
        <f>50000+50000+50000+60000+40000+30000</f>
        <v>280000</v>
      </c>
      <c r="D18" s="22">
        <v>7</v>
      </c>
      <c r="E18" s="24">
        <f>200000+50000+50000+50000+60000+40000+30000</f>
        <v>480000</v>
      </c>
      <c r="F18" s="33">
        <v>7</v>
      </c>
      <c r="G18" s="24">
        <f>200000+50000+50000+50000+60000+40000+30000</f>
        <v>480000</v>
      </c>
      <c r="H18" s="22">
        <v>7</v>
      </c>
      <c r="I18" s="24">
        <f>200000+50000+60000+40000+30000</f>
        <v>380000</v>
      </c>
      <c r="J18" s="22">
        <f t="shared" si="3"/>
        <v>27</v>
      </c>
      <c r="K18" s="24">
        <f t="shared" si="3"/>
        <v>1620000</v>
      </c>
    </row>
    <row r="19" spans="1:11" ht="24" customHeight="1" x14ac:dyDescent="0.5">
      <c r="A19" s="16" t="s">
        <v>66</v>
      </c>
      <c r="B19" s="22">
        <v>5</v>
      </c>
      <c r="C19" s="24">
        <f>120000+300000+5916000+1825000+12000</f>
        <v>8173000</v>
      </c>
      <c r="D19" s="22">
        <v>5</v>
      </c>
      <c r="E19" s="24">
        <f>120000+300000+6916000+2085000+12000</f>
        <v>9433000</v>
      </c>
      <c r="F19" s="33">
        <v>5</v>
      </c>
      <c r="G19" s="24">
        <f>120000+300000+7316000+2277000+12000</f>
        <v>10025000</v>
      </c>
      <c r="H19" s="22">
        <v>5</v>
      </c>
      <c r="I19" s="24">
        <f>120000+300000+7716000+2469000+12000</f>
        <v>10617000</v>
      </c>
      <c r="J19" s="22">
        <f t="shared" si="3"/>
        <v>20</v>
      </c>
      <c r="K19" s="24">
        <f t="shared" si="3"/>
        <v>38248000</v>
      </c>
    </row>
    <row r="20" spans="1:11" ht="24" customHeight="1" x14ac:dyDescent="0.5">
      <c r="A20" s="8" t="s">
        <v>8</v>
      </c>
      <c r="B20" s="4">
        <f t="shared" ref="B20:K20" si="4">SUM(B14:B19)</f>
        <v>50</v>
      </c>
      <c r="C20" s="25">
        <f t="shared" si="4"/>
        <v>25763000</v>
      </c>
      <c r="D20" s="4">
        <f t="shared" si="4"/>
        <v>48</v>
      </c>
      <c r="E20" s="25">
        <f t="shared" si="4"/>
        <v>27475500</v>
      </c>
      <c r="F20" s="34">
        <f t="shared" si="4"/>
        <v>48</v>
      </c>
      <c r="G20" s="25">
        <f t="shared" si="4"/>
        <v>28371000</v>
      </c>
      <c r="H20" s="4">
        <f t="shared" si="4"/>
        <v>48</v>
      </c>
      <c r="I20" s="25">
        <f t="shared" si="4"/>
        <v>29013000</v>
      </c>
      <c r="J20" s="4">
        <f t="shared" si="4"/>
        <v>194</v>
      </c>
      <c r="K20" s="25">
        <f t="shared" si="4"/>
        <v>110622500</v>
      </c>
    </row>
    <row r="21" spans="1:11" ht="24" customHeight="1" x14ac:dyDescent="0.5">
      <c r="A21" s="18"/>
      <c r="B21" s="26"/>
      <c r="C21" s="27"/>
      <c r="D21" s="26"/>
      <c r="E21" s="27"/>
      <c r="F21" s="35"/>
      <c r="G21" s="27"/>
      <c r="H21" s="26"/>
      <c r="I21" s="27"/>
      <c r="J21" s="26"/>
      <c r="K21" s="27"/>
    </row>
    <row r="22" spans="1:11" ht="24" customHeight="1" x14ac:dyDescent="0.5">
      <c r="A22" s="39" t="s">
        <v>0</v>
      </c>
      <c r="B22" s="38" t="s">
        <v>11</v>
      </c>
      <c r="C22" s="38"/>
      <c r="D22" s="38" t="s">
        <v>34</v>
      </c>
      <c r="E22" s="38"/>
      <c r="F22" s="42" t="s">
        <v>35</v>
      </c>
      <c r="G22" s="43"/>
      <c r="H22" s="38" t="s">
        <v>36</v>
      </c>
      <c r="I22" s="38"/>
      <c r="J22" s="38" t="s">
        <v>7</v>
      </c>
      <c r="K22" s="38"/>
    </row>
    <row r="23" spans="1:11" ht="24" customHeight="1" x14ac:dyDescent="0.5">
      <c r="A23" s="40"/>
      <c r="B23" s="10" t="s">
        <v>4</v>
      </c>
      <c r="C23" s="11" t="s">
        <v>3</v>
      </c>
      <c r="D23" s="12" t="s">
        <v>4</v>
      </c>
      <c r="E23" s="11" t="s">
        <v>3</v>
      </c>
      <c r="F23" s="30" t="s">
        <v>4</v>
      </c>
      <c r="G23" s="11" t="s">
        <v>3</v>
      </c>
      <c r="H23" s="12" t="s">
        <v>4</v>
      </c>
      <c r="I23" s="11" t="s">
        <v>3</v>
      </c>
      <c r="J23" s="12" t="s">
        <v>4</v>
      </c>
      <c r="K23" s="11" t="s">
        <v>3</v>
      </c>
    </row>
    <row r="24" spans="1:11" ht="24" customHeight="1" x14ac:dyDescent="0.5">
      <c r="A24" s="41"/>
      <c r="B24" s="13" t="s">
        <v>5</v>
      </c>
      <c r="C24" s="14" t="s">
        <v>6</v>
      </c>
      <c r="D24" s="13" t="s">
        <v>5</v>
      </c>
      <c r="E24" s="14" t="s">
        <v>6</v>
      </c>
      <c r="F24" s="31" t="s">
        <v>5</v>
      </c>
      <c r="G24" s="14" t="s">
        <v>6</v>
      </c>
      <c r="H24" s="13" t="s">
        <v>5</v>
      </c>
      <c r="I24" s="14" t="s">
        <v>6</v>
      </c>
      <c r="J24" s="13" t="s">
        <v>5</v>
      </c>
      <c r="K24" s="14" t="s">
        <v>6</v>
      </c>
    </row>
    <row r="25" spans="1:11" ht="24" customHeight="1" x14ac:dyDescent="0.5">
      <c r="A25" s="19" t="s">
        <v>38</v>
      </c>
      <c r="B25" s="20"/>
      <c r="C25" s="21"/>
      <c r="D25" s="20"/>
      <c r="E25" s="21"/>
      <c r="F25" s="32"/>
      <c r="G25" s="21"/>
      <c r="H25" s="20"/>
      <c r="I25" s="21"/>
      <c r="J25" s="20"/>
      <c r="K25" s="21"/>
    </row>
    <row r="26" spans="1:11" ht="24" customHeight="1" x14ac:dyDescent="0.5">
      <c r="A26" s="15" t="s">
        <v>37</v>
      </c>
      <c r="B26" s="22"/>
      <c r="C26" s="24"/>
      <c r="D26" s="22"/>
      <c r="E26" s="24"/>
      <c r="F26" s="33"/>
      <c r="G26" s="24"/>
      <c r="H26" s="22"/>
      <c r="I26" s="24"/>
      <c r="J26" s="22"/>
      <c r="K26" s="24"/>
    </row>
    <row r="27" spans="1:11" ht="24" customHeight="1" x14ac:dyDescent="0.5">
      <c r="A27" s="16" t="s">
        <v>17</v>
      </c>
      <c r="B27" s="22">
        <v>2</v>
      </c>
      <c r="C27" s="24">
        <f>20000+20000</f>
        <v>40000</v>
      </c>
      <c r="D27" s="22">
        <v>2</v>
      </c>
      <c r="E27" s="24">
        <f>20000+20000</f>
        <v>40000</v>
      </c>
      <c r="F27" s="33">
        <v>2</v>
      </c>
      <c r="G27" s="24">
        <f>20000+20000</f>
        <v>40000</v>
      </c>
      <c r="H27" s="22">
        <v>2</v>
      </c>
      <c r="I27" s="24">
        <f>20000</f>
        <v>20000</v>
      </c>
      <c r="J27" s="22">
        <f t="shared" ref="J27:K30" si="5">B27+D27+F27+H27</f>
        <v>8</v>
      </c>
      <c r="K27" s="24">
        <f t="shared" si="5"/>
        <v>140000</v>
      </c>
    </row>
    <row r="28" spans="1:11" ht="24" customHeight="1" x14ac:dyDescent="0.5">
      <c r="A28" s="16" t="s">
        <v>18</v>
      </c>
      <c r="B28" s="22">
        <v>5</v>
      </c>
      <c r="C28" s="24">
        <f>20000+15000+20000+20000+15000</f>
        <v>90000</v>
      </c>
      <c r="D28" s="22">
        <v>5</v>
      </c>
      <c r="E28" s="24">
        <f>20000+15000+20000+20000+15000</f>
        <v>90000</v>
      </c>
      <c r="F28" s="33">
        <v>5</v>
      </c>
      <c r="G28" s="24">
        <f>20000+15000+20000+20000+15000</f>
        <v>90000</v>
      </c>
      <c r="H28" s="22">
        <v>5</v>
      </c>
      <c r="I28" s="24">
        <f>20000+15000+20000+20000+15000</f>
        <v>90000</v>
      </c>
      <c r="J28" s="22">
        <f t="shared" si="5"/>
        <v>20</v>
      </c>
      <c r="K28" s="24">
        <f t="shared" si="5"/>
        <v>360000</v>
      </c>
    </row>
    <row r="29" spans="1:11" ht="24" customHeight="1" x14ac:dyDescent="0.5">
      <c r="A29" s="16" t="s">
        <v>19</v>
      </c>
      <c r="B29" s="22">
        <v>1</v>
      </c>
      <c r="C29" s="24">
        <f>100000</f>
        <v>100000</v>
      </c>
      <c r="D29" s="22">
        <v>1</v>
      </c>
      <c r="E29" s="24">
        <f>100000</f>
        <v>100000</v>
      </c>
      <c r="F29" s="33">
        <v>1</v>
      </c>
      <c r="G29" s="24">
        <f>100000</f>
        <v>100000</v>
      </c>
      <c r="H29" s="22">
        <v>1</v>
      </c>
      <c r="I29" s="24">
        <f>100000</f>
        <v>100000</v>
      </c>
      <c r="J29" s="22">
        <f t="shared" si="5"/>
        <v>4</v>
      </c>
      <c r="K29" s="24">
        <f t="shared" si="5"/>
        <v>400000</v>
      </c>
    </row>
    <row r="30" spans="1:11" ht="24" customHeight="1" x14ac:dyDescent="0.5">
      <c r="A30" s="16" t="s">
        <v>20</v>
      </c>
      <c r="B30" s="22">
        <v>1</v>
      </c>
      <c r="C30" s="24">
        <f>20000</f>
        <v>20000</v>
      </c>
      <c r="D30" s="22">
        <v>1</v>
      </c>
      <c r="E30" s="24">
        <f>20000</f>
        <v>20000</v>
      </c>
      <c r="F30" s="33">
        <v>1</v>
      </c>
      <c r="G30" s="24">
        <f>20000</f>
        <v>20000</v>
      </c>
      <c r="H30" s="22">
        <v>1</v>
      </c>
      <c r="I30" s="24">
        <f>20000</f>
        <v>20000</v>
      </c>
      <c r="J30" s="22">
        <f t="shared" si="5"/>
        <v>4</v>
      </c>
      <c r="K30" s="24">
        <f t="shared" si="5"/>
        <v>80000</v>
      </c>
    </row>
    <row r="31" spans="1:11" ht="24" customHeight="1" x14ac:dyDescent="0.5">
      <c r="A31" s="8" t="s">
        <v>8</v>
      </c>
      <c r="B31" s="4">
        <f t="shared" ref="B31:K31" si="6">SUM(B27:B30)</f>
        <v>9</v>
      </c>
      <c r="C31" s="25">
        <f t="shared" si="6"/>
        <v>250000</v>
      </c>
      <c r="D31" s="4">
        <f t="shared" si="6"/>
        <v>9</v>
      </c>
      <c r="E31" s="25">
        <f t="shared" si="6"/>
        <v>250000</v>
      </c>
      <c r="F31" s="34">
        <f t="shared" si="6"/>
        <v>9</v>
      </c>
      <c r="G31" s="25">
        <f t="shared" si="6"/>
        <v>250000</v>
      </c>
      <c r="H31" s="4">
        <f t="shared" si="6"/>
        <v>9</v>
      </c>
      <c r="I31" s="25">
        <f t="shared" si="6"/>
        <v>230000</v>
      </c>
      <c r="J31" s="4">
        <f t="shared" si="6"/>
        <v>36</v>
      </c>
      <c r="K31" s="25">
        <f t="shared" si="6"/>
        <v>980000</v>
      </c>
    </row>
    <row r="32" spans="1:11" ht="24" customHeight="1" x14ac:dyDescent="0.5">
      <c r="A32" s="15" t="s">
        <v>39</v>
      </c>
      <c r="B32" s="22"/>
      <c r="C32" s="24"/>
      <c r="D32" s="22"/>
      <c r="E32" s="24"/>
      <c r="F32" s="33"/>
      <c r="G32" s="24"/>
      <c r="H32" s="22"/>
      <c r="I32" s="24"/>
      <c r="J32" s="22"/>
      <c r="K32" s="24"/>
    </row>
    <row r="33" spans="1:13" ht="24" customHeight="1" x14ac:dyDescent="0.5">
      <c r="A33" s="15" t="s">
        <v>68</v>
      </c>
      <c r="B33" s="22"/>
      <c r="C33" s="24"/>
      <c r="D33" s="22"/>
      <c r="E33" s="24"/>
      <c r="F33" s="33"/>
      <c r="G33" s="24"/>
      <c r="H33" s="22"/>
      <c r="I33" s="24"/>
      <c r="J33" s="22"/>
      <c r="K33" s="24"/>
    </row>
    <row r="34" spans="1:13" ht="24" customHeight="1" x14ac:dyDescent="0.5">
      <c r="A34" s="1" t="s">
        <v>67</v>
      </c>
      <c r="B34" s="22"/>
      <c r="C34" s="24"/>
      <c r="D34" s="22"/>
      <c r="E34" s="24"/>
      <c r="F34" s="33"/>
      <c r="G34" s="24"/>
      <c r="H34" s="22"/>
      <c r="I34" s="24"/>
      <c r="J34" s="22"/>
      <c r="K34" s="24"/>
    </row>
    <row r="35" spans="1:13" ht="24" customHeight="1" x14ac:dyDescent="0.5">
      <c r="A35" s="16" t="s">
        <v>21</v>
      </c>
      <c r="B35" s="22">
        <f>1+1</f>
        <v>2</v>
      </c>
      <c r="C35" s="24">
        <f>50000+20000</f>
        <v>70000</v>
      </c>
      <c r="D35" s="22">
        <f>1+1</f>
        <v>2</v>
      </c>
      <c r="E35" s="24">
        <f>50000+20000</f>
        <v>70000</v>
      </c>
      <c r="F35" s="22">
        <f>1+1</f>
        <v>2</v>
      </c>
      <c r="G35" s="24">
        <f>50000+20000</f>
        <v>70000</v>
      </c>
      <c r="H35" s="22">
        <f>1+1</f>
        <v>2</v>
      </c>
      <c r="I35" s="24">
        <f>50000+20000</f>
        <v>70000</v>
      </c>
      <c r="J35" s="22">
        <f>B35+D35+F35+H35</f>
        <v>8</v>
      </c>
      <c r="K35" s="24">
        <f>C35+E35+G35+I35</f>
        <v>280000</v>
      </c>
    </row>
    <row r="36" spans="1:13" ht="24" customHeight="1" x14ac:dyDescent="0.5">
      <c r="A36" s="16" t="s">
        <v>22</v>
      </c>
      <c r="B36" s="22">
        <v>4</v>
      </c>
      <c r="C36" s="24">
        <f>200000+50000+20000+250000</f>
        <v>520000</v>
      </c>
      <c r="D36" s="22">
        <v>4</v>
      </c>
      <c r="E36" s="24">
        <f>200000+50000+20000+250000</f>
        <v>520000</v>
      </c>
      <c r="F36" s="33">
        <v>4</v>
      </c>
      <c r="G36" s="24">
        <f>200000+50000+20000+250000</f>
        <v>520000</v>
      </c>
      <c r="H36" s="22">
        <v>4</v>
      </c>
      <c r="I36" s="24">
        <f>200000+50000+250000</f>
        <v>500000</v>
      </c>
      <c r="J36" s="22">
        <f t="shared" ref="J36:J38" si="7">B36+D36+F36+H36</f>
        <v>16</v>
      </c>
      <c r="K36" s="24">
        <f t="shared" ref="K36:K38" si="8">C36+E36+G36+I36</f>
        <v>2060000</v>
      </c>
    </row>
    <row r="37" spans="1:13" ht="24" customHeight="1" x14ac:dyDescent="0.5">
      <c r="A37" s="16" t="s">
        <v>23</v>
      </c>
      <c r="B37" s="22">
        <v>1</v>
      </c>
      <c r="C37" s="24">
        <f>200000</f>
        <v>200000</v>
      </c>
      <c r="D37" s="22">
        <v>1</v>
      </c>
      <c r="E37" s="24">
        <f>200000</f>
        <v>200000</v>
      </c>
      <c r="F37" s="33">
        <v>1</v>
      </c>
      <c r="G37" s="24">
        <f>200000</f>
        <v>200000</v>
      </c>
      <c r="H37" s="22">
        <v>1</v>
      </c>
      <c r="I37" s="24">
        <f>200000</f>
        <v>200000</v>
      </c>
      <c r="J37" s="22">
        <f t="shared" si="7"/>
        <v>4</v>
      </c>
      <c r="K37" s="24">
        <f t="shared" si="8"/>
        <v>800000</v>
      </c>
    </row>
    <row r="38" spans="1:13" ht="24" customHeight="1" x14ac:dyDescent="0.5">
      <c r="A38" s="16" t="s">
        <v>24</v>
      </c>
      <c r="B38" s="22">
        <v>1</v>
      </c>
      <c r="C38" s="24">
        <f>1000000</f>
        <v>1000000</v>
      </c>
      <c r="D38" s="22">
        <v>1</v>
      </c>
      <c r="E38" s="24">
        <f>1000000</f>
        <v>1000000</v>
      </c>
      <c r="F38" s="33">
        <v>1</v>
      </c>
      <c r="G38" s="24">
        <f>200000</f>
        <v>200000</v>
      </c>
      <c r="H38" s="22">
        <v>1</v>
      </c>
      <c r="I38" s="24">
        <f>200000</f>
        <v>200000</v>
      </c>
      <c r="J38" s="22">
        <f t="shared" si="7"/>
        <v>4</v>
      </c>
      <c r="K38" s="24">
        <f t="shared" si="8"/>
        <v>2400000</v>
      </c>
    </row>
    <row r="39" spans="1:13" ht="24" customHeight="1" x14ac:dyDescent="0.5">
      <c r="A39" s="8" t="s">
        <v>8</v>
      </c>
      <c r="B39" s="4">
        <f t="shared" ref="B39:K39" si="9">SUM(B35:B38)</f>
        <v>8</v>
      </c>
      <c r="C39" s="25">
        <f t="shared" si="9"/>
        <v>1790000</v>
      </c>
      <c r="D39" s="4">
        <f t="shared" si="9"/>
        <v>8</v>
      </c>
      <c r="E39" s="5">
        <f t="shared" si="9"/>
        <v>1790000</v>
      </c>
      <c r="F39" s="34">
        <f t="shared" si="9"/>
        <v>8</v>
      </c>
      <c r="G39" s="5">
        <f t="shared" si="9"/>
        <v>990000</v>
      </c>
      <c r="H39" s="4">
        <f t="shared" si="9"/>
        <v>8</v>
      </c>
      <c r="I39" s="5">
        <f t="shared" si="9"/>
        <v>970000</v>
      </c>
      <c r="J39" s="4">
        <f t="shared" si="9"/>
        <v>32</v>
      </c>
      <c r="K39" s="5">
        <f t="shared" si="9"/>
        <v>5540000</v>
      </c>
    </row>
    <row r="40" spans="1:13" ht="24" customHeight="1" x14ac:dyDescent="0.5">
      <c r="A40" s="18"/>
      <c r="B40" s="26"/>
      <c r="C40" s="27"/>
      <c r="D40" s="26"/>
      <c r="E40" s="28"/>
      <c r="F40" s="35"/>
      <c r="G40" s="28"/>
      <c r="H40" s="26"/>
      <c r="I40" s="28"/>
      <c r="J40" s="26"/>
      <c r="K40" s="28"/>
    </row>
    <row r="41" spans="1:13" ht="24" customHeight="1" x14ac:dyDescent="0.5">
      <c r="A41" s="39" t="s">
        <v>0</v>
      </c>
      <c r="B41" s="38" t="s">
        <v>11</v>
      </c>
      <c r="C41" s="38"/>
      <c r="D41" s="38" t="s">
        <v>34</v>
      </c>
      <c r="E41" s="38"/>
      <c r="F41" s="42" t="s">
        <v>35</v>
      </c>
      <c r="G41" s="43"/>
      <c r="H41" s="38" t="s">
        <v>36</v>
      </c>
      <c r="I41" s="38"/>
      <c r="J41" s="38" t="s">
        <v>7</v>
      </c>
      <c r="K41" s="38"/>
    </row>
    <row r="42" spans="1:13" ht="24" customHeight="1" x14ac:dyDescent="0.5">
      <c r="A42" s="40"/>
      <c r="B42" s="10" t="s">
        <v>4</v>
      </c>
      <c r="C42" s="11" t="s">
        <v>3</v>
      </c>
      <c r="D42" s="12" t="s">
        <v>4</v>
      </c>
      <c r="E42" s="11" t="s">
        <v>3</v>
      </c>
      <c r="F42" s="30" t="s">
        <v>4</v>
      </c>
      <c r="G42" s="11" t="s">
        <v>3</v>
      </c>
      <c r="H42" s="12" t="s">
        <v>4</v>
      </c>
      <c r="I42" s="11" t="s">
        <v>3</v>
      </c>
      <c r="J42" s="12" t="s">
        <v>4</v>
      </c>
      <c r="K42" s="11" t="s">
        <v>3</v>
      </c>
    </row>
    <row r="43" spans="1:13" ht="24" customHeight="1" x14ac:dyDescent="0.5">
      <c r="A43" s="41"/>
      <c r="B43" s="13" t="s">
        <v>5</v>
      </c>
      <c r="C43" s="14" t="s">
        <v>6</v>
      </c>
      <c r="D43" s="13" t="s">
        <v>5</v>
      </c>
      <c r="E43" s="14" t="s">
        <v>6</v>
      </c>
      <c r="F43" s="31" t="s">
        <v>5</v>
      </c>
      <c r="G43" s="14" t="s">
        <v>6</v>
      </c>
      <c r="H43" s="13" t="s">
        <v>5</v>
      </c>
      <c r="I43" s="14" t="s">
        <v>6</v>
      </c>
      <c r="J43" s="13" t="s">
        <v>5</v>
      </c>
      <c r="K43" s="14" t="s">
        <v>6</v>
      </c>
    </row>
    <row r="44" spans="1:13" ht="24" customHeight="1" x14ac:dyDescent="0.5">
      <c r="A44" s="15" t="s">
        <v>41</v>
      </c>
      <c r="B44" s="22"/>
      <c r="C44" s="24"/>
      <c r="D44" s="22"/>
      <c r="E44" s="24"/>
      <c r="F44" s="33"/>
      <c r="G44" s="24"/>
      <c r="H44" s="22"/>
      <c r="I44" s="24"/>
      <c r="J44" s="22"/>
      <c r="K44" s="24"/>
      <c r="M44" s="2"/>
    </row>
    <row r="45" spans="1:13" ht="24" customHeight="1" x14ac:dyDescent="0.5">
      <c r="A45" s="15" t="s">
        <v>40</v>
      </c>
      <c r="B45" s="22"/>
      <c r="C45" s="24"/>
      <c r="D45" s="22"/>
      <c r="E45" s="24"/>
      <c r="F45" s="33"/>
      <c r="G45" s="24"/>
      <c r="H45" s="22"/>
      <c r="I45" s="24"/>
      <c r="J45" s="22"/>
      <c r="K45" s="24"/>
      <c r="M45" s="9"/>
    </row>
    <row r="46" spans="1:13" ht="24" customHeight="1" x14ac:dyDescent="0.5">
      <c r="A46" s="16" t="s">
        <v>25</v>
      </c>
      <c r="B46" s="22">
        <v>8</v>
      </c>
      <c r="C46" s="24">
        <f>1000000+500000+50000+50000+200000+2500000+100000+100000</f>
        <v>4500000</v>
      </c>
      <c r="D46" s="22">
        <v>8</v>
      </c>
      <c r="E46" s="24">
        <f>500000+50000+50000+500000+200000+2500000+100000+100000+2000000</f>
        <v>6000000</v>
      </c>
      <c r="F46" s="33">
        <v>7</v>
      </c>
      <c r="G46" s="24">
        <f>500000+50000+50000+200000+2500000+100000+100000</f>
        <v>3500000</v>
      </c>
      <c r="H46" s="22">
        <v>6</v>
      </c>
      <c r="I46" s="24">
        <f>500000+50000+50000+200000+2500000+100000+100000</f>
        <v>3500000</v>
      </c>
      <c r="J46" s="22">
        <f>B46+D46+F46+H46</f>
        <v>29</v>
      </c>
      <c r="K46" s="24">
        <f>C46+E46+G46+I46</f>
        <v>17500000</v>
      </c>
    </row>
    <row r="47" spans="1:13" ht="24" customHeight="1" x14ac:dyDescent="0.5">
      <c r="A47" s="16" t="s">
        <v>26</v>
      </c>
      <c r="B47" s="22">
        <v>1</v>
      </c>
      <c r="C47" s="24">
        <f>200000</f>
        <v>200000</v>
      </c>
      <c r="D47" s="22">
        <v>1</v>
      </c>
      <c r="E47" s="24">
        <f>200000</f>
        <v>200000</v>
      </c>
      <c r="F47" s="33">
        <v>1</v>
      </c>
      <c r="G47" s="24">
        <f>200000</f>
        <v>200000</v>
      </c>
      <c r="H47" s="22">
        <v>1</v>
      </c>
      <c r="I47" s="24">
        <f>200000</f>
        <v>200000</v>
      </c>
      <c r="J47" s="22">
        <f t="shared" ref="J47:J49" si="10">B47+D47+F47+H47</f>
        <v>4</v>
      </c>
      <c r="K47" s="24">
        <f t="shared" ref="K47:K49" si="11">C47+E47+G47+I47</f>
        <v>800000</v>
      </c>
    </row>
    <row r="48" spans="1:13" ht="24" customHeight="1" x14ac:dyDescent="0.5">
      <c r="A48" s="16" t="s">
        <v>27</v>
      </c>
      <c r="B48" s="22">
        <v>2</v>
      </c>
      <c r="C48" s="24">
        <f>20000+50000</f>
        <v>70000</v>
      </c>
      <c r="D48" s="22">
        <v>2</v>
      </c>
      <c r="E48" s="24">
        <f>20000+50000</f>
        <v>70000</v>
      </c>
      <c r="F48" s="33">
        <v>2</v>
      </c>
      <c r="G48" s="24">
        <f>20000+50000</f>
        <v>70000</v>
      </c>
      <c r="H48" s="22">
        <v>2</v>
      </c>
      <c r="I48" s="24">
        <f>20000+50000</f>
        <v>70000</v>
      </c>
      <c r="J48" s="22">
        <f t="shared" si="10"/>
        <v>8</v>
      </c>
      <c r="K48" s="24">
        <f t="shared" si="11"/>
        <v>280000</v>
      </c>
    </row>
    <row r="49" spans="1:11" ht="24" customHeight="1" x14ac:dyDescent="0.5">
      <c r="A49" s="16" t="s">
        <v>28</v>
      </c>
      <c r="B49" s="22">
        <v>1</v>
      </c>
      <c r="C49" s="24">
        <f>200000</f>
        <v>200000</v>
      </c>
      <c r="D49" s="22">
        <v>1</v>
      </c>
      <c r="E49" s="24">
        <f>200000</f>
        <v>200000</v>
      </c>
      <c r="F49" s="33">
        <v>1</v>
      </c>
      <c r="G49" s="24">
        <f>200000</f>
        <v>200000</v>
      </c>
      <c r="H49" s="22">
        <v>1</v>
      </c>
      <c r="I49" s="24">
        <f>200000</f>
        <v>200000</v>
      </c>
      <c r="J49" s="22">
        <f t="shared" si="10"/>
        <v>4</v>
      </c>
      <c r="K49" s="24">
        <f t="shared" si="11"/>
        <v>800000</v>
      </c>
    </row>
    <row r="50" spans="1:11" ht="24" customHeight="1" x14ac:dyDescent="0.5">
      <c r="A50" s="17" t="s">
        <v>8</v>
      </c>
      <c r="B50" s="4">
        <f t="shared" ref="B50:K50" si="12">SUM(B46:B49)</f>
        <v>12</v>
      </c>
      <c r="C50" s="5">
        <f t="shared" si="12"/>
        <v>4970000</v>
      </c>
      <c r="D50" s="4">
        <f t="shared" si="12"/>
        <v>12</v>
      </c>
      <c r="E50" s="5">
        <f t="shared" si="12"/>
        <v>6470000</v>
      </c>
      <c r="F50" s="34">
        <f t="shared" si="12"/>
        <v>11</v>
      </c>
      <c r="G50" s="5">
        <f t="shared" si="12"/>
        <v>3970000</v>
      </c>
      <c r="H50" s="4">
        <f t="shared" si="12"/>
        <v>10</v>
      </c>
      <c r="I50" s="5">
        <f t="shared" si="12"/>
        <v>3970000</v>
      </c>
      <c r="J50" s="4">
        <f t="shared" si="12"/>
        <v>45</v>
      </c>
      <c r="K50" s="5">
        <f t="shared" si="12"/>
        <v>19380000</v>
      </c>
    </row>
    <row r="51" spans="1:11" ht="24" customHeight="1" x14ac:dyDescent="0.5">
      <c r="A51" s="15" t="s">
        <v>43</v>
      </c>
      <c r="B51" s="22"/>
      <c r="C51" s="24"/>
      <c r="D51" s="22"/>
      <c r="E51" s="24"/>
      <c r="F51" s="33"/>
      <c r="G51" s="24"/>
      <c r="H51" s="22"/>
      <c r="I51" s="24"/>
      <c r="J51" s="22"/>
      <c r="K51" s="24"/>
    </row>
    <row r="52" spans="1:11" ht="24" customHeight="1" x14ac:dyDescent="0.5">
      <c r="A52" s="15" t="s">
        <v>42</v>
      </c>
      <c r="B52" s="22"/>
      <c r="C52" s="24"/>
      <c r="D52" s="22"/>
      <c r="E52" s="24"/>
      <c r="F52" s="33"/>
      <c r="G52" s="24"/>
      <c r="H52" s="22"/>
      <c r="I52" s="24"/>
      <c r="J52" s="22"/>
      <c r="K52" s="24"/>
    </row>
    <row r="53" spans="1:11" ht="24" customHeight="1" x14ac:dyDescent="0.5">
      <c r="A53" s="16" t="s">
        <v>29</v>
      </c>
      <c r="B53" s="22">
        <v>16</v>
      </c>
      <c r="C53" s="24">
        <f>10000+250000+10000+30000+70000+20000+30000+30000+100000+20000+20000+30000+200000+100000+300000+1000000</f>
        <v>2220000</v>
      </c>
      <c r="D53" s="22">
        <v>16</v>
      </c>
      <c r="E53" s="24">
        <f>10000+250000+10000+30000+70000+20000+30000+30000+100000+20000+20000+30000+200000+100000+300000+1000000</f>
        <v>2220000</v>
      </c>
      <c r="F53" s="33">
        <v>16</v>
      </c>
      <c r="G53" s="24">
        <f>10000+250000+10000+30000+70000+20000+30000+30000+100000+20000+20000+30000+200000+100000+300000+1000000</f>
        <v>2220000</v>
      </c>
      <c r="H53" s="22">
        <v>16</v>
      </c>
      <c r="I53" s="24">
        <f>10000+250000+10000+30000+70000+20000+30000+30000+100000+20000+20000+30000+200000+100000+300000+1000000</f>
        <v>2220000</v>
      </c>
      <c r="J53" s="22">
        <f>B53+D53+F53+H53</f>
        <v>64</v>
      </c>
      <c r="K53" s="24">
        <f>C53+E53+G53+I53</f>
        <v>8880000</v>
      </c>
    </row>
    <row r="54" spans="1:11" ht="24" customHeight="1" x14ac:dyDescent="0.5">
      <c r="A54" s="16" t="s">
        <v>30</v>
      </c>
      <c r="B54" s="22">
        <v>3</v>
      </c>
      <c r="C54" s="24">
        <f>30000+50000+50000</f>
        <v>130000</v>
      </c>
      <c r="D54" s="22">
        <v>3</v>
      </c>
      <c r="E54" s="24">
        <f>30000+50000+50000</f>
        <v>130000</v>
      </c>
      <c r="F54" s="33">
        <v>3</v>
      </c>
      <c r="G54" s="24">
        <f>30000+50000+50000</f>
        <v>130000</v>
      </c>
      <c r="H54" s="22">
        <v>3</v>
      </c>
      <c r="I54" s="24">
        <f>30000+50000+50000</f>
        <v>130000</v>
      </c>
      <c r="J54" s="22">
        <f t="shared" ref="J54:J58" si="13">B54+D54+F54+H54</f>
        <v>12</v>
      </c>
      <c r="K54" s="24">
        <f t="shared" ref="K54:K58" si="14">C54+E54+G54+I54</f>
        <v>520000</v>
      </c>
    </row>
    <row r="55" spans="1:11" ht="24" customHeight="1" x14ac:dyDescent="0.5">
      <c r="A55" s="16" t="s">
        <v>31</v>
      </c>
      <c r="B55" s="22">
        <v>1</v>
      </c>
      <c r="C55" s="24">
        <f>250000</f>
        <v>250000</v>
      </c>
      <c r="D55" s="22">
        <v>1</v>
      </c>
      <c r="E55" s="24">
        <f>250000</f>
        <v>250000</v>
      </c>
      <c r="F55" s="33">
        <v>1</v>
      </c>
      <c r="G55" s="24">
        <f>250000</f>
        <v>250000</v>
      </c>
      <c r="H55" s="22">
        <v>1</v>
      </c>
      <c r="I55" s="24">
        <f>250000</f>
        <v>250000</v>
      </c>
      <c r="J55" s="22">
        <f t="shared" si="13"/>
        <v>4</v>
      </c>
      <c r="K55" s="24">
        <f t="shared" si="14"/>
        <v>1000000</v>
      </c>
    </row>
    <row r="56" spans="1:11" ht="24" customHeight="1" x14ac:dyDescent="0.5">
      <c r="A56" s="16" t="s">
        <v>32</v>
      </c>
      <c r="B56" s="22">
        <v>1</v>
      </c>
      <c r="C56" s="24">
        <f>50000</f>
        <v>50000</v>
      </c>
      <c r="D56" s="22">
        <v>1</v>
      </c>
      <c r="E56" s="24">
        <f>50000</f>
        <v>50000</v>
      </c>
      <c r="F56" s="33">
        <v>1</v>
      </c>
      <c r="G56" s="24">
        <f>50000</f>
        <v>50000</v>
      </c>
      <c r="H56" s="22">
        <v>1</v>
      </c>
      <c r="I56" s="24">
        <f>50000</f>
        <v>50000</v>
      </c>
      <c r="J56" s="22">
        <f t="shared" si="13"/>
        <v>4</v>
      </c>
      <c r="K56" s="24">
        <f t="shared" si="14"/>
        <v>200000</v>
      </c>
    </row>
    <row r="57" spans="1:11" ht="24" customHeight="1" x14ac:dyDescent="0.5">
      <c r="A57" s="16" t="s">
        <v>33</v>
      </c>
      <c r="B57" s="22">
        <v>1</v>
      </c>
      <c r="C57" s="24">
        <f>4000000</f>
        <v>4000000</v>
      </c>
      <c r="D57" s="22">
        <v>1</v>
      </c>
      <c r="E57" s="24">
        <f>4000000</f>
        <v>4000000</v>
      </c>
      <c r="F57" s="33">
        <v>1</v>
      </c>
      <c r="G57" s="24">
        <f>4000000</f>
        <v>4000000</v>
      </c>
      <c r="H57" s="22">
        <v>1</v>
      </c>
      <c r="I57" s="24">
        <f>4000000</f>
        <v>4000000</v>
      </c>
      <c r="J57" s="22">
        <f t="shared" si="13"/>
        <v>4</v>
      </c>
      <c r="K57" s="24">
        <f t="shared" si="14"/>
        <v>16000000</v>
      </c>
    </row>
    <row r="58" spans="1:11" ht="24" customHeight="1" x14ac:dyDescent="0.5">
      <c r="A58" s="16" t="s">
        <v>44</v>
      </c>
      <c r="B58" s="22">
        <v>1</v>
      </c>
      <c r="C58" s="24">
        <f>45000</f>
        <v>45000</v>
      </c>
      <c r="D58" s="22">
        <v>1</v>
      </c>
      <c r="E58" s="24">
        <f>45000</f>
        <v>45000</v>
      </c>
      <c r="F58" s="33">
        <v>1</v>
      </c>
      <c r="G58" s="24">
        <f>45000</f>
        <v>45000</v>
      </c>
      <c r="H58" s="22">
        <v>1</v>
      </c>
      <c r="I58" s="24">
        <f>45000</f>
        <v>45000</v>
      </c>
      <c r="J58" s="22">
        <f t="shared" si="13"/>
        <v>4</v>
      </c>
      <c r="K58" s="24">
        <f t="shared" si="14"/>
        <v>180000</v>
      </c>
    </row>
    <row r="59" spans="1:11" ht="24" customHeight="1" x14ac:dyDescent="0.5">
      <c r="A59" s="7" t="s">
        <v>8</v>
      </c>
      <c r="B59" s="4">
        <f t="shared" ref="B59:K59" si="15">SUM(B53:B58)</f>
        <v>23</v>
      </c>
      <c r="C59" s="25">
        <f t="shared" si="15"/>
        <v>6695000</v>
      </c>
      <c r="D59" s="4">
        <f t="shared" si="15"/>
        <v>23</v>
      </c>
      <c r="E59" s="25">
        <f t="shared" si="15"/>
        <v>6695000</v>
      </c>
      <c r="F59" s="34">
        <f t="shared" si="15"/>
        <v>23</v>
      </c>
      <c r="G59" s="25">
        <f t="shared" si="15"/>
        <v>6695000</v>
      </c>
      <c r="H59" s="4">
        <f t="shared" si="15"/>
        <v>23</v>
      </c>
      <c r="I59" s="25">
        <f t="shared" si="15"/>
        <v>6695000</v>
      </c>
      <c r="J59" s="4">
        <f t="shared" si="15"/>
        <v>92</v>
      </c>
      <c r="K59" s="25">
        <f t="shared" si="15"/>
        <v>26780000</v>
      </c>
    </row>
    <row r="60" spans="1:11" ht="24" customHeight="1" x14ac:dyDescent="0.5">
      <c r="A60" s="8" t="s">
        <v>9</v>
      </c>
      <c r="B60" s="4">
        <f t="shared" ref="B60:K60" si="16">B11+B20+B31+B39+B50+B59</f>
        <v>112</v>
      </c>
      <c r="C60" s="5">
        <f t="shared" si="16"/>
        <v>99831293</v>
      </c>
      <c r="D60" s="4">
        <f t="shared" si="16"/>
        <v>110</v>
      </c>
      <c r="E60" s="5">
        <f t="shared" si="16"/>
        <v>102843793</v>
      </c>
      <c r="F60" s="34">
        <f t="shared" si="16"/>
        <v>109</v>
      </c>
      <c r="G60" s="5">
        <f t="shared" si="16"/>
        <v>99409293</v>
      </c>
      <c r="H60" s="34">
        <f t="shared" si="16"/>
        <v>107</v>
      </c>
      <c r="I60" s="5">
        <f t="shared" si="16"/>
        <v>99931293</v>
      </c>
      <c r="J60" s="34">
        <f t="shared" si="16"/>
        <v>438</v>
      </c>
      <c r="K60" s="5">
        <f t="shared" si="16"/>
        <v>402015672</v>
      </c>
    </row>
    <row r="62" spans="1:11" ht="21.75" customHeight="1" x14ac:dyDescent="0.55000000000000004">
      <c r="A62" s="44" t="s">
        <v>48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</row>
    <row r="63" spans="1:11" ht="21.75" customHeight="1" x14ac:dyDescent="0.55000000000000004">
      <c r="A63" s="45" t="s">
        <v>12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</row>
    <row r="64" spans="1:11" ht="21.75" customHeight="1" x14ac:dyDescent="0.55000000000000004">
      <c r="A64" s="46" t="s">
        <v>13</v>
      </c>
      <c r="B64" s="46"/>
      <c r="C64" s="46"/>
      <c r="D64" s="46"/>
      <c r="E64" s="46"/>
      <c r="F64" s="46"/>
      <c r="G64" s="46"/>
      <c r="H64" s="46"/>
      <c r="I64" s="46"/>
      <c r="J64" s="46"/>
      <c r="K64" s="46"/>
    </row>
    <row r="65" spans="1:11" ht="21.75" customHeight="1" x14ac:dyDescent="0.5">
      <c r="A65" s="39" t="s">
        <v>0</v>
      </c>
      <c r="B65" s="38" t="s">
        <v>11</v>
      </c>
      <c r="C65" s="38"/>
      <c r="D65" s="38" t="s">
        <v>34</v>
      </c>
      <c r="E65" s="38"/>
      <c r="F65" s="42" t="s">
        <v>35</v>
      </c>
      <c r="G65" s="43"/>
      <c r="H65" s="38" t="s">
        <v>36</v>
      </c>
      <c r="I65" s="38"/>
      <c r="J65" s="38" t="s">
        <v>7</v>
      </c>
      <c r="K65" s="38"/>
    </row>
    <row r="66" spans="1:11" ht="21.75" customHeight="1" x14ac:dyDescent="0.5">
      <c r="A66" s="40"/>
      <c r="B66" s="10" t="s">
        <v>4</v>
      </c>
      <c r="C66" s="11" t="s">
        <v>3</v>
      </c>
      <c r="D66" s="12" t="s">
        <v>4</v>
      </c>
      <c r="E66" s="11" t="s">
        <v>3</v>
      </c>
      <c r="F66" s="30" t="s">
        <v>4</v>
      </c>
      <c r="G66" s="11" t="s">
        <v>3</v>
      </c>
      <c r="H66" s="12" t="s">
        <v>4</v>
      </c>
      <c r="I66" s="11" t="s">
        <v>3</v>
      </c>
      <c r="J66" s="12" t="s">
        <v>4</v>
      </c>
      <c r="K66" s="11" t="s">
        <v>3</v>
      </c>
    </row>
    <row r="67" spans="1:11" ht="21.75" customHeight="1" x14ac:dyDescent="0.5">
      <c r="A67" s="41"/>
      <c r="B67" s="13" t="s">
        <v>5</v>
      </c>
      <c r="C67" s="14" t="s">
        <v>6</v>
      </c>
      <c r="D67" s="13" t="s">
        <v>5</v>
      </c>
      <c r="E67" s="14" t="s">
        <v>6</v>
      </c>
      <c r="F67" s="31" t="s">
        <v>5</v>
      </c>
      <c r="G67" s="14" t="s">
        <v>6</v>
      </c>
      <c r="H67" s="13" t="s">
        <v>5</v>
      </c>
      <c r="I67" s="14" t="s">
        <v>6</v>
      </c>
      <c r="J67" s="13" t="s">
        <v>5</v>
      </c>
      <c r="K67" s="14" t="s">
        <v>6</v>
      </c>
    </row>
    <row r="68" spans="1:11" ht="21.75" customHeight="1" x14ac:dyDescent="0.5">
      <c r="A68" s="15" t="s">
        <v>1</v>
      </c>
      <c r="B68" s="20"/>
      <c r="C68" s="21"/>
      <c r="D68" s="20"/>
      <c r="E68" s="21"/>
      <c r="F68" s="32"/>
      <c r="G68" s="21"/>
      <c r="H68" s="20"/>
      <c r="I68" s="21"/>
      <c r="J68" s="20"/>
      <c r="K68" s="21"/>
    </row>
    <row r="69" spans="1:11" ht="21.75" customHeight="1" x14ac:dyDescent="0.5">
      <c r="A69" s="16" t="s">
        <v>45</v>
      </c>
      <c r="B69" s="22">
        <v>2</v>
      </c>
      <c r="C69" s="24">
        <f>50000+50000</f>
        <v>100000</v>
      </c>
      <c r="D69" s="6">
        <v>2</v>
      </c>
      <c r="E69" s="24">
        <f>50000+50000</f>
        <v>100000</v>
      </c>
      <c r="F69" s="33">
        <v>2</v>
      </c>
      <c r="G69" s="24">
        <f>50000+50000</f>
        <v>100000</v>
      </c>
      <c r="H69" s="22">
        <v>2</v>
      </c>
      <c r="I69" s="24">
        <f>50000+50000</f>
        <v>100000</v>
      </c>
      <c r="J69" s="22">
        <f>B69+D69+F69+H69</f>
        <v>8</v>
      </c>
      <c r="K69" s="24">
        <f>C69+E69+G69+I69</f>
        <v>400000</v>
      </c>
    </row>
    <row r="70" spans="1:11" ht="21.75" customHeight="1" x14ac:dyDescent="0.5">
      <c r="A70" s="16"/>
      <c r="B70" s="22"/>
      <c r="C70" s="24"/>
      <c r="D70" s="22"/>
      <c r="E70" s="24"/>
      <c r="F70" s="33"/>
      <c r="G70" s="24"/>
      <c r="H70" s="22"/>
      <c r="I70" s="24"/>
      <c r="J70" s="22"/>
      <c r="K70" s="24"/>
    </row>
    <row r="71" spans="1:11" ht="21.75" customHeight="1" x14ac:dyDescent="0.5">
      <c r="A71" s="16"/>
      <c r="B71" s="22"/>
      <c r="C71" s="24"/>
      <c r="D71" s="22"/>
      <c r="E71" s="24"/>
      <c r="F71" s="33"/>
      <c r="G71" s="24"/>
      <c r="H71" s="22"/>
      <c r="I71" s="24"/>
      <c r="J71" s="22"/>
      <c r="K71" s="24"/>
    </row>
    <row r="72" spans="1:11" ht="21.75" customHeight="1" x14ac:dyDescent="0.5">
      <c r="A72" s="17" t="s">
        <v>8</v>
      </c>
      <c r="B72" s="4">
        <f t="shared" ref="B72:K72" si="17">B69+B70</f>
        <v>2</v>
      </c>
      <c r="C72" s="25">
        <f t="shared" si="17"/>
        <v>100000</v>
      </c>
      <c r="D72" s="4">
        <f t="shared" si="17"/>
        <v>2</v>
      </c>
      <c r="E72" s="25">
        <f t="shared" si="17"/>
        <v>100000</v>
      </c>
      <c r="F72" s="34">
        <f t="shared" si="17"/>
        <v>2</v>
      </c>
      <c r="G72" s="25">
        <f t="shared" si="17"/>
        <v>100000</v>
      </c>
      <c r="H72" s="4">
        <f t="shared" si="17"/>
        <v>2</v>
      </c>
      <c r="I72" s="25">
        <f t="shared" si="17"/>
        <v>100000</v>
      </c>
      <c r="J72" s="4">
        <f t="shared" si="17"/>
        <v>8</v>
      </c>
      <c r="K72" s="25">
        <f t="shared" si="17"/>
        <v>400000</v>
      </c>
    </row>
    <row r="73" spans="1:11" ht="21.75" customHeight="1" x14ac:dyDescent="0.5">
      <c r="A73" s="15" t="s">
        <v>2</v>
      </c>
      <c r="B73" s="22"/>
      <c r="C73" s="24"/>
      <c r="D73" s="22"/>
      <c r="E73" s="24"/>
      <c r="F73" s="33"/>
      <c r="G73" s="24"/>
      <c r="H73" s="22"/>
      <c r="I73" s="24"/>
      <c r="J73" s="22"/>
      <c r="K73" s="24"/>
    </row>
    <row r="74" spans="1:11" ht="21.75" customHeight="1" x14ac:dyDescent="0.5">
      <c r="A74" s="16" t="s">
        <v>46</v>
      </c>
      <c r="B74" s="22">
        <v>4</v>
      </c>
      <c r="C74" s="23">
        <f>30000+30000+5000+30000</f>
        <v>95000</v>
      </c>
      <c r="D74" s="22">
        <v>4</v>
      </c>
      <c r="E74" s="23">
        <f>30000+30000+5000+30000</f>
        <v>95000</v>
      </c>
      <c r="F74" s="33">
        <v>4</v>
      </c>
      <c r="G74" s="23">
        <f>30000+30000+5000+30000</f>
        <v>95000</v>
      </c>
      <c r="H74" s="22">
        <v>4</v>
      </c>
      <c r="I74" s="23">
        <f>30000+30000+5000+30000</f>
        <v>95000</v>
      </c>
      <c r="J74" s="22">
        <f t="shared" ref="J74:K76" si="18">B74+D74+F74+H74</f>
        <v>16</v>
      </c>
      <c r="K74" s="24">
        <f t="shared" si="18"/>
        <v>380000</v>
      </c>
    </row>
    <row r="75" spans="1:11" ht="21.75" customHeight="1" x14ac:dyDescent="0.5">
      <c r="A75" s="16" t="s">
        <v>47</v>
      </c>
      <c r="B75" s="22">
        <v>4</v>
      </c>
      <c r="C75" s="24">
        <f>4900000+10200000+60000</f>
        <v>15160000</v>
      </c>
      <c r="D75" s="22">
        <v>3</v>
      </c>
      <c r="E75" s="24">
        <f>4980000+10400000+60000</f>
        <v>15440000</v>
      </c>
      <c r="F75" s="33">
        <v>3</v>
      </c>
      <c r="G75" s="24">
        <f>5050000+10600000+60000</f>
        <v>15710000</v>
      </c>
      <c r="H75" s="22">
        <v>3</v>
      </c>
      <c r="I75" s="24">
        <f>5100000+10700000+60000</f>
        <v>15860000</v>
      </c>
      <c r="J75" s="22">
        <f t="shared" si="18"/>
        <v>13</v>
      </c>
      <c r="K75" s="24">
        <f t="shared" si="18"/>
        <v>62170000</v>
      </c>
    </row>
    <row r="76" spans="1:11" ht="21.75" customHeight="1" x14ac:dyDescent="0.5">
      <c r="A76" s="16" t="s">
        <v>16</v>
      </c>
      <c r="B76" s="22">
        <v>1</v>
      </c>
      <c r="C76" s="24">
        <f>210000</f>
        <v>210000</v>
      </c>
      <c r="D76" s="22">
        <v>1</v>
      </c>
      <c r="E76" s="24">
        <f>210000</f>
        <v>210000</v>
      </c>
      <c r="F76" s="33">
        <v>1</v>
      </c>
      <c r="G76" s="24">
        <f>210000</f>
        <v>210000</v>
      </c>
      <c r="H76" s="22">
        <v>1</v>
      </c>
      <c r="I76" s="24">
        <f>210000</f>
        <v>210000</v>
      </c>
      <c r="J76" s="22">
        <f t="shared" si="18"/>
        <v>4</v>
      </c>
      <c r="K76" s="24">
        <f t="shared" si="18"/>
        <v>840000</v>
      </c>
    </row>
    <row r="77" spans="1:11" ht="21.75" customHeight="1" x14ac:dyDescent="0.5">
      <c r="A77" s="16"/>
      <c r="B77" s="22"/>
      <c r="C77" s="24"/>
      <c r="D77" s="22"/>
      <c r="E77" s="24"/>
      <c r="F77" s="33"/>
      <c r="G77" s="24"/>
      <c r="H77" s="22"/>
      <c r="I77" s="24"/>
      <c r="J77" s="22"/>
      <c r="K77" s="24"/>
    </row>
    <row r="78" spans="1:11" ht="21.75" customHeight="1" x14ac:dyDescent="0.5">
      <c r="A78" s="16"/>
      <c r="B78" s="22"/>
      <c r="C78" s="24"/>
      <c r="D78" s="22"/>
      <c r="E78" s="24"/>
      <c r="F78" s="33"/>
      <c r="G78" s="24"/>
      <c r="H78" s="22"/>
      <c r="I78" s="24"/>
      <c r="J78" s="22"/>
      <c r="K78" s="24"/>
    </row>
    <row r="79" spans="1:11" ht="21.75" customHeight="1" x14ac:dyDescent="0.5">
      <c r="A79" s="16"/>
      <c r="B79" s="22"/>
      <c r="C79" s="24"/>
      <c r="D79" s="22"/>
      <c r="E79" s="24"/>
      <c r="F79" s="33"/>
      <c r="G79" s="24"/>
      <c r="H79" s="22"/>
      <c r="I79" s="24"/>
      <c r="J79" s="22"/>
      <c r="K79" s="24"/>
    </row>
    <row r="80" spans="1:11" ht="21.75" customHeight="1" x14ac:dyDescent="0.5">
      <c r="A80" s="8" t="s">
        <v>8</v>
      </c>
      <c r="B80" s="4">
        <f t="shared" ref="B80:K80" si="19">SUM(B74:B79)</f>
        <v>9</v>
      </c>
      <c r="C80" s="25">
        <f>SUM(C74:C79)</f>
        <v>15465000</v>
      </c>
      <c r="D80" s="4">
        <f t="shared" si="19"/>
        <v>8</v>
      </c>
      <c r="E80" s="25">
        <f t="shared" si="19"/>
        <v>15745000</v>
      </c>
      <c r="F80" s="34">
        <f t="shared" si="19"/>
        <v>8</v>
      </c>
      <c r="G80" s="25">
        <f t="shared" si="19"/>
        <v>16015000</v>
      </c>
      <c r="H80" s="4">
        <f t="shared" si="19"/>
        <v>8</v>
      </c>
      <c r="I80" s="25">
        <f t="shared" si="19"/>
        <v>16165000</v>
      </c>
      <c r="J80" s="4">
        <f t="shared" si="19"/>
        <v>33</v>
      </c>
      <c r="K80" s="25">
        <f t="shared" si="19"/>
        <v>63390000</v>
      </c>
    </row>
    <row r="81" spans="1:11" ht="19.5" customHeight="1" x14ac:dyDescent="0.5">
      <c r="A81" s="18"/>
      <c r="B81" s="26"/>
      <c r="C81" s="27"/>
      <c r="D81" s="26"/>
      <c r="E81" s="27"/>
      <c r="F81" s="35"/>
      <c r="G81" s="27"/>
      <c r="H81" s="26"/>
      <c r="I81" s="27"/>
      <c r="J81" s="26"/>
      <c r="K81" s="27"/>
    </row>
    <row r="85" spans="1:11" ht="26.25" customHeight="1" x14ac:dyDescent="0.55000000000000004">
      <c r="A85" s="44" t="s">
        <v>49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</row>
    <row r="86" spans="1:11" ht="26.25" customHeight="1" x14ac:dyDescent="0.55000000000000004">
      <c r="A86" s="45" t="s">
        <v>12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</row>
    <row r="87" spans="1:11" ht="26.25" customHeight="1" x14ac:dyDescent="0.55000000000000004">
      <c r="A87" s="46" t="s">
        <v>13</v>
      </c>
      <c r="B87" s="46"/>
      <c r="C87" s="46"/>
      <c r="D87" s="46"/>
      <c r="E87" s="46"/>
      <c r="F87" s="46"/>
      <c r="G87" s="46"/>
      <c r="H87" s="46"/>
      <c r="I87" s="46"/>
      <c r="J87" s="46"/>
      <c r="K87" s="46"/>
    </row>
    <row r="88" spans="1:11" ht="26.25" customHeight="1" x14ac:dyDescent="0.5">
      <c r="A88" s="39" t="s">
        <v>0</v>
      </c>
      <c r="B88" s="38" t="s">
        <v>11</v>
      </c>
      <c r="C88" s="38"/>
      <c r="D88" s="38" t="s">
        <v>34</v>
      </c>
      <c r="E88" s="38"/>
      <c r="F88" s="42" t="s">
        <v>35</v>
      </c>
      <c r="G88" s="43"/>
      <c r="H88" s="38" t="s">
        <v>36</v>
      </c>
      <c r="I88" s="38"/>
      <c r="J88" s="38" t="s">
        <v>7</v>
      </c>
      <c r="K88" s="38"/>
    </row>
    <row r="89" spans="1:11" ht="26.25" customHeight="1" x14ac:dyDescent="0.5">
      <c r="A89" s="40"/>
      <c r="B89" s="10" t="s">
        <v>4</v>
      </c>
      <c r="C89" s="11" t="s">
        <v>3</v>
      </c>
      <c r="D89" s="12" t="s">
        <v>4</v>
      </c>
      <c r="E89" s="11" t="s">
        <v>3</v>
      </c>
      <c r="F89" s="30" t="s">
        <v>4</v>
      </c>
      <c r="G89" s="11" t="s">
        <v>3</v>
      </c>
      <c r="H89" s="12" t="s">
        <v>4</v>
      </c>
      <c r="I89" s="11" t="s">
        <v>3</v>
      </c>
      <c r="J89" s="12" t="s">
        <v>4</v>
      </c>
      <c r="K89" s="11" t="s">
        <v>3</v>
      </c>
    </row>
    <row r="90" spans="1:11" ht="26.25" customHeight="1" x14ac:dyDescent="0.5">
      <c r="A90" s="41"/>
      <c r="B90" s="13" t="s">
        <v>5</v>
      </c>
      <c r="C90" s="14" t="s">
        <v>6</v>
      </c>
      <c r="D90" s="13" t="s">
        <v>5</v>
      </c>
      <c r="E90" s="14" t="s">
        <v>6</v>
      </c>
      <c r="F90" s="31" t="s">
        <v>5</v>
      </c>
      <c r="G90" s="14" t="s">
        <v>6</v>
      </c>
      <c r="H90" s="13" t="s">
        <v>5</v>
      </c>
      <c r="I90" s="14" t="s">
        <v>6</v>
      </c>
      <c r="J90" s="13" t="s">
        <v>5</v>
      </c>
      <c r="K90" s="14" t="s">
        <v>6</v>
      </c>
    </row>
    <row r="91" spans="1:11" ht="26.25" customHeight="1" x14ac:dyDescent="0.5">
      <c r="A91" s="15" t="s">
        <v>1</v>
      </c>
      <c r="B91" s="20"/>
      <c r="C91" s="21"/>
      <c r="D91" s="20"/>
      <c r="E91" s="21"/>
      <c r="F91" s="32"/>
      <c r="G91" s="21"/>
      <c r="H91" s="20"/>
      <c r="I91" s="21"/>
      <c r="J91" s="20"/>
      <c r="K91" s="21"/>
    </row>
    <row r="92" spans="1:11" ht="26.25" customHeight="1" x14ac:dyDescent="0.5">
      <c r="A92" s="16" t="s">
        <v>45</v>
      </c>
      <c r="B92" s="22">
        <v>1</v>
      </c>
      <c r="C92" s="24">
        <f>53253293</f>
        <v>53253293</v>
      </c>
      <c r="D92" s="6">
        <v>1</v>
      </c>
      <c r="E92" s="24">
        <f>53253293</f>
        <v>53253293</v>
      </c>
      <c r="F92" s="33">
        <v>1</v>
      </c>
      <c r="G92" s="24">
        <f>53253293</f>
        <v>53253293</v>
      </c>
      <c r="H92" s="22">
        <v>1</v>
      </c>
      <c r="I92" s="24">
        <f>53253293</f>
        <v>53253293</v>
      </c>
      <c r="J92" s="22">
        <v>1</v>
      </c>
      <c r="K92" s="24">
        <f>C92+E92+G92+I92</f>
        <v>213013172</v>
      </c>
    </row>
    <row r="93" spans="1:11" ht="26.25" customHeight="1" x14ac:dyDescent="0.5">
      <c r="A93" s="16"/>
      <c r="B93" s="22"/>
      <c r="C93" s="24"/>
      <c r="D93" s="22"/>
      <c r="E93" s="24"/>
      <c r="F93" s="33"/>
      <c r="G93" s="24"/>
      <c r="H93" s="22"/>
      <c r="I93" s="24"/>
      <c r="J93" s="22"/>
      <c r="K93" s="24"/>
    </row>
    <row r="94" spans="1:11" ht="26.25" customHeight="1" x14ac:dyDescent="0.5">
      <c r="A94" s="16"/>
      <c r="B94" s="22"/>
      <c r="C94" s="24"/>
      <c r="D94" s="22"/>
      <c r="E94" s="24"/>
      <c r="F94" s="33"/>
      <c r="G94" s="24"/>
      <c r="H94" s="22"/>
      <c r="I94" s="24"/>
      <c r="J94" s="22"/>
      <c r="K94" s="24"/>
    </row>
    <row r="95" spans="1:11" ht="26.25" customHeight="1" x14ac:dyDescent="0.5">
      <c r="A95" s="17" t="s">
        <v>8</v>
      </c>
      <c r="B95" s="4">
        <f t="shared" ref="B95:K95" si="20">B92+B93</f>
        <v>1</v>
      </c>
      <c r="C95" s="25">
        <f t="shared" si="20"/>
        <v>53253293</v>
      </c>
      <c r="D95" s="4">
        <f t="shared" si="20"/>
        <v>1</v>
      </c>
      <c r="E95" s="25">
        <f t="shared" si="20"/>
        <v>53253293</v>
      </c>
      <c r="F95" s="34">
        <f t="shared" si="20"/>
        <v>1</v>
      </c>
      <c r="G95" s="25">
        <f t="shared" si="20"/>
        <v>53253293</v>
      </c>
      <c r="H95" s="4">
        <f t="shared" si="20"/>
        <v>1</v>
      </c>
      <c r="I95" s="25">
        <f t="shared" si="20"/>
        <v>53253293</v>
      </c>
      <c r="J95" s="4">
        <f t="shared" si="20"/>
        <v>1</v>
      </c>
      <c r="K95" s="25">
        <f t="shared" si="20"/>
        <v>213013172</v>
      </c>
    </row>
    <row r="96" spans="1:11" ht="19.5" customHeight="1" x14ac:dyDescent="0.5">
      <c r="A96" s="18"/>
      <c r="B96" s="26"/>
      <c r="C96" s="27"/>
      <c r="D96" s="26"/>
      <c r="E96" s="27"/>
      <c r="F96" s="35"/>
      <c r="G96" s="27"/>
      <c r="H96" s="26"/>
      <c r="I96" s="27"/>
      <c r="J96" s="26"/>
      <c r="K96" s="27"/>
    </row>
    <row r="100" spans="1:11" ht="19.5" customHeight="1" x14ac:dyDescent="0.5">
      <c r="J100" s="29"/>
    </row>
    <row r="106" spans="1:11" ht="23.25" customHeight="1" x14ac:dyDescent="0.55000000000000004">
      <c r="A106" s="44" t="s">
        <v>51</v>
      </c>
      <c r="B106" s="44"/>
      <c r="C106" s="44"/>
      <c r="D106" s="44"/>
      <c r="E106" s="44"/>
      <c r="F106" s="44"/>
      <c r="G106" s="44"/>
      <c r="H106" s="44"/>
      <c r="I106" s="44"/>
      <c r="J106" s="44"/>
      <c r="K106" s="44"/>
    </row>
    <row r="107" spans="1:11" ht="23.25" customHeight="1" x14ac:dyDescent="0.55000000000000004">
      <c r="A107" s="45" t="s">
        <v>12</v>
      </c>
      <c r="B107" s="45"/>
      <c r="C107" s="45"/>
      <c r="D107" s="45"/>
      <c r="E107" s="45"/>
      <c r="F107" s="45"/>
      <c r="G107" s="45"/>
      <c r="H107" s="45"/>
      <c r="I107" s="45"/>
      <c r="J107" s="45"/>
      <c r="K107" s="45"/>
    </row>
    <row r="108" spans="1:11" ht="23.25" customHeight="1" x14ac:dyDescent="0.55000000000000004">
      <c r="A108" s="46" t="s">
        <v>13</v>
      </c>
      <c r="B108" s="46"/>
      <c r="C108" s="46"/>
      <c r="D108" s="46"/>
      <c r="E108" s="46"/>
      <c r="F108" s="46"/>
      <c r="G108" s="46"/>
      <c r="H108" s="46"/>
      <c r="I108" s="46"/>
      <c r="J108" s="46"/>
      <c r="K108" s="46"/>
    </row>
    <row r="109" spans="1:11" ht="23.25" customHeight="1" x14ac:dyDescent="0.5">
      <c r="A109" s="39" t="s">
        <v>0</v>
      </c>
      <c r="B109" s="38" t="s">
        <v>11</v>
      </c>
      <c r="C109" s="38"/>
      <c r="D109" s="38" t="s">
        <v>34</v>
      </c>
      <c r="E109" s="38"/>
      <c r="F109" s="42" t="s">
        <v>35</v>
      </c>
      <c r="G109" s="43"/>
      <c r="H109" s="38" t="s">
        <v>36</v>
      </c>
      <c r="I109" s="38"/>
      <c r="J109" s="38" t="s">
        <v>7</v>
      </c>
      <c r="K109" s="38"/>
    </row>
    <row r="110" spans="1:11" ht="23.25" customHeight="1" x14ac:dyDescent="0.5">
      <c r="A110" s="40"/>
      <c r="B110" s="10" t="s">
        <v>4</v>
      </c>
      <c r="C110" s="11" t="s">
        <v>3</v>
      </c>
      <c r="D110" s="12" t="s">
        <v>4</v>
      </c>
      <c r="E110" s="11" t="s">
        <v>3</v>
      </c>
      <c r="F110" s="30" t="s">
        <v>4</v>
      </c>
      <c r="G110" s="11" t="s">
        <v>3</v>
      </c>
      <c r="H110" s="12" t="s">
        <v>4</v>
      </c>
      <c r="I110" s="11" t="s">
        <v>3</v>
      </c>
      <c r="J110" s="12" t="s">
        <v>4</v>
      </c>
      <c r="K110" s="11" t="s">
        <v>3</v>
      </c>
    </row>
    <row r="111" spans="1:11" ht="23.25" customHeight="1" x14ac:dyDescent="0.5">
      <c r="A111" s="41"/>
      <c r="B111" s="13" t="s">
        <v>5</v>
      </c>
      <c r="C111" s="14" t="s">
        <v>6</v>
      </c>
      <c r="D111" s="13" t="s">
        <v>5</v>
      </c>
      <c r="E111" s="14" t="s">
        <v>6</v>
      </c>
      <c r="F111" s="31" t="s">
        <v>5</v>
      </c>
      <c r="G111" s="14" t="s">
        <v>6</v>
      </c>
      <c r="H111" s="13" t="s">
        <v>5</v>
      </c>
      <c r="I111" s="14" t="s">
        <v>6</v>
      </c>
      <c r="J111" s="13" t="s">
        <v>5</v>
      </c>
      <c r="K111" s="14" t="s">
        <v>6</v>
      </c>
    </row>
    <row r="112" spans="1:11" ht="23.25" customHeight="1" x14ac:dyDescent="0.5">
      <c r="A112" s="15" t="s">
        <v>1</v>
      </c>
      <c r="B112" s="20"/>
      <c r="C112" s="21"/>
      <c r="D112" s="20"/>
      <c r="E112" s="21"/>
      <c r="F112" s="32"/>
      <c r="G112" s="21"/>
      <c r="H112" s="20"/>
      <c r="I112" s="21"/>
      <c r="J112" s="20"/>
      <c r="K112" s="21"/>
    </row>
    <row r="113" spans="1:11" ht="23.25" customHeight="1" x14ac:dyDescent="0.5">
      <c r="A113" s="16" t="s">
        <v>50</v>
      </c>
      <c r="B113" s="22">
        <v>8</v>
      </c>
      <c r="C113" s="24"/>
      <c r="D113" s="6">
        <v>8</v>
      </c>
      <c r="E113" s="24"/>
      <c r="F113" s="33">
        <v>8</v>
      </c>
      <c r="G113" s="24"/>
      <c r="H113" s="22">
        <v>8</v>
      </c>
      <c r="I113" s="24"/>
      <c r="J113" s="22">
        <v>8</v>
      </c>
      <c r="K113" s="24"/>
    </row>
    <row r="114" spans="1:11" ht="23.25" customHeight="1" x14ac:dyDescent="0.5">
      <c r="A114" s="16"/>
      <c r="B114" s="22"/>
      <c r="C114" s="24"/>
      <c r="D114" s="22"/>
      <c r="E114" s="24"/>
      <c r="F114" s="33"/>
      <c r="G114" s="24"/>
      <c r="H114" s="22"/>
      <c r="I114" s="24"/>
      <c r="J114" s="22"/>
      <c r="K114" s="24"/>
    </row>
    <row r="115" spans="1:11" ht="23.25" customHeight="1" x14ac:dyDescent="0.5">
      <c r="A115" s="16"/>
      <c r="B115" s="22"/>
      <c r="C115" s="24"/>
      <c r="D115" s="22"/>
      <c r="E115" s="24"/>
      <c r="F115" s="33"/>
      <c r="G115" s="24"/>
      <c r="H115" s="22"/>
      <c r="I115" s="24"/>
      <c r="J115" s="22"/>
      <c r="K115" s="24"/>
    </row>
    <row r="116" spans="1:11" ht="23.25" customHeight="1" x14ac:dyDescent="0.5">
      <c r="A116" s="17" t="s">
        <v>8</v>
      </c>
      <c r="B116" s="4">
        <f t="shared" ref="B116:K116" si="21">B113+B114</f>
        <v>8</v>
      </c>
      <c r="C116" s="25">
        <f t="shared" si="21"/>
        <v>0</v>
      </c>
      <c r="D116" s="4">
        <f t="shared" si="21"/>
        <v>8</v>
      </c>
      <c r="E116" s="25">
        <f t="shared" si="21"/>
        <v>0</v>
      </c>
      <c r="F116" s="34">
        <f t="shared" si="21"/>
        <v>8</v>
      </c>
      <c r="G116" s="25">
        <f t="shared" si="21"/>
        <v>0</v>
      </c>
      <c r="H116" s="4">
        <f t="shared" si="21"/>
        <v>8</v>
      </c>
      <c r="I116" s="25">
        <f t="shared" si="21"/>
        <v>0</v>
      </c>
      <c r="J116" s="4">
        <f t="shared" si="21"/>
        <v>8</v>
      </c>
      <c r="K116" s="25">
        <f t="shared" si="21"/>
        <v>0</v>
      </c>
    </row>
    <row r="117" spans="1:11" ht="19.5" customHeight="1" x14ac:dyDescent="0.5">
      <c r="A117" s="18"/>
      <c r="B117" s="26"/>
      <c r="C117" s="27"/>
      <c r="D117" s="26"/>
      <c r="E117" s="27"/>
      <c r="F117" s="35"/>
      <c r="G117" s="27"/>
      <c r="H117" s="26"/>
      <c r="I117" s="27"/>
      <c r="J117" s="26"/>
      <c r="K117" s="27"/>
    </row>
    <row r="121" spans="1:11" ht="19.5" customHeight="1" x14ac:dyDescent="0.5">
      <c r="J121" s="29"/>
    </row>
    <row r="127" spans="1:11" ht="23.25" customHeight="1" x14ac:dyDescent="0.55000000000000004">
      <c r="A127" s="44" t="s">
        <v>52</v>
      </c>
      <c r="B127" s="44"/>
      <c r="C127" s="44"/>
      <c r="D127" s="44"/>
      <c r="E127" s="44"/>
      <c r="F127" s="44"/>
      <c r="G127" s="44"/>
      <c r="H127" s="44"/>
      <c r="I127" s="44"/>
      <c r="J127" s="44"/>
      <c r="K127" s="44"/>
    </row>
    <row r="128" spans="1:11" ht="23.25" customHeight="1" x14ac:dyDescent="0.55000000000000004">
      <c r="A128" s="45" t="s">
        <v>12</v>
      </c>
      <c r="B128" s="45"/>
      <c r="C128" s="45"/>
      <c r="D128" s="45"/>
      <c r="E128" s="45"/>
      <c r="F128" s="45"/>
      <c r="G128" s="45"/>
      <c r="H128" s="45"/>
      <c r="I128" s="45"/>
      <c r="J128" s="45"/>
      <c r="K128" s="45"/>
    </row>
    <row r="129" spans="1:11" ht="23.25" customHeight="1" x14ac:dyDescent="0.55000000000000004">
      <c r="A129" s="46" t="s">
        <v>13</v>
      </c>
      <c r="B129" s="46"/>
      <c r="C129" s="46"/>
      <c r="D129" s="46"/>
      <c r="E129" s="46"/>
      <c r="F129" s="46"/>
      <c r="G129" s="46"/>
      <c r="H129" s="46"/>
      <c r="I129" s="46"/>
      <c r="J129" s="46"/>
      <c r="K129" s="46"/>
    </row>
    <row r="130" spans="1:11" ht="23.25" customHeight="1" x14ac:dyDescent="0.5">
      <c r="A130" s="39" t="s">
        <v>0</v>
      </c>
      <c r="B130" s="38" t="s">
        <v>11</v>
      </c>
      <c r="C130" s="38"/>
      <c r="D130" s="38" t="s">
        <v>34</v>
      </c>
      <c r="E130" s="38"/>
      <c r="F130" s="42" t="s">
        <v>35</v>
      </c>
      <c r="G130" s="43"/>
      <c r="H130" s="38" t="s">
        <v>36</v>
      </c>
      <c r="I130" s="38"/>
      <c r="J130" s="38" t="s">
        <v>7</v>
      </c>
      <c r="K130" s="38"/>
    </row>
    <row r="131" spans="1:11" ht="23.25" customHeight="1" x14ac:dyDescent="0.5">
      <c r="A131" s="40"/>
      <c r="B131" s="10" t="s">
        <v>4</v>
      </c>
      <c r="C131" s="11" t="s">
        <v>3</v>
      </c>
      <c r="D131" s="12" t="s">
        <v>4</v>
      </c>
      <c r="E131" s="11" t="s">
        <v>3</v>
      </c>
      <c r="F131" s="30" t="s">
        <v>4</v>
      </c>
      <c r="G131" s="11" t="s">
        <v>3</v>
      </c>
      <c r="H131" s="12" t="s">
        <v>4</v>
      </c>
      <c r="I131" s="11" t="s">
        <v>3</v>
      </c>
      <c r="J131" s="12" t="s">
        <v>4</v>
      </c>
      <c r="K131" s="11" t="s">
        <v>3</v>
      </c>
    </row>
    <row r="132" spans="1:11" ht="23.25" customHeight="1" x14ac:dyDescent="0.5">
      <c r="A132" s="41"/>
      <c r="B132" s="13" t="s">
        <v>5</v>
      </c>
      <c r="C132" s="14" t="s">
        <v>6</v>
      </c>
      <c r="D132" s="13" t="s">
        <v>5</v>
      </c>
      <c r="E132" s="14" t="s">
        <v>6</v>
      </c>
      <c r="F132" s="31" t="s">
        <v>5</v>
      </c>
      <c r="G132" s="14" t="s">
        <v>6</v>
      </c>
      <c r="H132" s="13" t="s">
        <v>5</v>
      </c>
      <c r="I132" s="14" t="s">
        <v>6</v>
      </c>
      <c r="J132" s="13" t="s">
        <v>5</v>
      </c>
      <c r="K132" s="14" t="s">
        <v>6</v>
      </c>
    </row>
    <row r="133" spans="1:11" ht="23.25" customHeight="1" x14ac:dyDescent="0.5">
      <c r="A133" s="15" t="s">
        <v>54</v>
      </c>
      <c r="B133" s="20"/>
      <c r="C133" s="21"/>
      <c r="D133" s="20"/>
      <c r="E133" s="21"/>
      <c r="F133" s="32"/>
      <c r="G133" s="21"/>
      <c r="H133" s="20"/>
      <c r="I133" s="21"/>
      <c r="J133" s="20"/>
      <c r="K133" s="21"/>
    </row>
    <row r="134" spans="1:11" ht="23.25" customHeight="1" x14ac:dyDescent="0.5">
      <c r="A134" s="37" t="s">
        <v>53</v>
      </c>
      <c r="B134" s="22"/>
      <c r="C134" s="24"/>
      <c r="D134" s="22"/>
      <c r="E134" s="24"/>
      <c r="F134" s="33"/>
      <c r="G134" s="24"/>
      <c r="H134" s="22"/>
      <c r="I134" s="24"/>
      <c r="J134" s="22"/>
      <c r="K134" s="24"/>
    </row>
    <row r="135" spans="1:11" ht="23.25" customHeight="1" x14ac:dyDescent="0.5">
      <c r="A135" s="16" t="s">
        <v>55</v>
      </c>
      <c r="B135" s="22">
        <v>5</v>
      </c>
      <c r="C135" s="24">
        <f>32000+8700+17000+700000+100000</f>
        <v>857700</v>
      </c>
      <c r="D135" s="6">
        <v>3</v>
      </c>
      <c r="E135" s="24">
        <f>16000+4300+100000</f>
        <v>120300</v>
      </c>
      <c r="F135" s="33"/>
      <c r="G135" s="33"/>
      <c r="H135" s="22">
        <v>1</v>
      </c>
      <c r="I135" s="24">
        <f>1300000</f>
        <v>1300000</v>
      </c>
      <c r="J135" s="22">
        <f>B135+D135+F135+H135</f>
        <v>9</v>
      </c>
      <c r="K135" s="24">
        <f>C135+E135+G135+I135</f>
        <v>2278000</v>
      </c>
    </row>
    <row r="136" spans="1:11" ht="23.25" customHeight="1" x14ac:dyDescent="0.5">
      <c r="A136" s="16" t="s">
        <v>56</v>
      </c>
      <c r="B136" s="22">
        <v>3</v>
      </c>
      <c r="C136" s="24">
        <f>20000+4500000+3000</f>
        <v>4523000</v>
      </c>
      <c r="D136" s="6">
        <v>1</v>
      </c>
      <c r="E136" s="24">
        <f>20000</f>
        <v>20000</v>
      </c>
      <c r="F136" s="33"/>
      <c r="G136" s="33"/>
      <c r="H136" s="33"/>
      <c r="I136" s="33"/>
      <c r="J136" s="22">
        <f t="shared" ref="J136:J141" si="22">B136+D136+F136+H136</f>
        <v>4</v>
      </c>
      <c r="K136" s="24">
        <f t="shared" ref="K136:K141" si="23">C136+E136+G136+I136</f>
        <v>4543000</v>
      </c>
    </row>
    <row r="137" spans="1:11" ht="23.25" customHeight="1" x14ac:dyDescent="0.5">
      <c r="A137" s="16" t="s">
        <v>57</v>
      </c>
      <c r="B137" s="22">
        <v>2</v>
      </c>
      <c r="C137" s="24">
        <f>16000+3300</f>
        <v>19300</v>
      </c>
      <c r="D137" s="6">
        <v>2</v>
      </c>
      <c r="E137" s="24">
        <f>16000+3300</f>
        <v>19300</v>
      </c>
      <c r="F137" s="33"/>
      <c r="G137" s="33"/>
      <c r="H137" s="22"/>
      <c r="I137" s="24"/>
      <c r="J137" s="22">
        <f t="shared" si="22"/>
        <v>4</v>
      </c>
      <c r="K137" s="24">
        <f t="shared" si="23"/>
        <v>38600</v>
      </c>
    </row>
    <row r="138" spans="1:11" ht="23.25" customHeight="1" x14ac:dyDescent="0.5">
      <c r="A138" s="16" t="s">
        <v>58</v>
      </c>
      <c r="B138" s="22">
        <v>7</v>
      </c>
      <c r="C138" s="24">
        <f>18000+27500+13000+38500+8500+4300+5000</f>
        <v>114800</v>
      </c>
      <c r="D138" s="6">
        <f>4+1</f>
        <v>5</v>
      </c>
      <c r="E138" s="24">
        <f>2000000+38500+8500+4300+4000000</f>
        <v>6051300</v>
      </c>
      <c r="F138" s="33">
        <v>1</v>
      </c>
      <c r="G138" s="24">
        <f>38500</f>
        <v>38500</v>
      </c>
      <c r="H138" s="22">
        <v>1</v>
      </c>
      <c r="I138" s="24">
        <f>38500</f>
        <v>38500</v>
      </c>
      <c r="J138" s="22">
        <f t="shared" si="22"/>
        <v>14</v>
      </c>
      <c r="K138" s="24">
        <f t="shared" si="23"/>
        <v>6243100</v>
      </c>
    </row>
    <row r="139" spans="1:11" ht="23.25" customHeight="1" x14ac:dyDescent="0.5">
      <c r="A139" s="16" t="s">
        <v>59</v>
      </c>
      <c r="B139" s="22">
        <v>1</v>
      </c>
      <c r="C139" s="24">
        <v>200000</v>
      </c>
      <c r="D139" s="6">
        <v>2</v>
      </c>
      <c r="E139" s="24">
        <f>200000+2400000</f>
        <v>2600000</v>
      </c>
      <c r="F139" s="33">
        <v>1</v>
      </c>
      <c r="G139" s="24">
        <f>200000</f>
        <v>200000</v>
      </c>
      <c r="H139" s="22">
        <v>1</v>
      </c>
      <c r="I139" s="24">
        <v>200000</v>
      </c>
      <c r="J139" s="22">
        <f t="shared" si="22"/>
        <v>5</v>
      </c>
      <c r="K139" s="24">
        <f t="shared" si="23"/>
        <v>3200000</v>
      </c>
    </row>
    <row r="140" spans="1:11" ht="23.25" customHeight="1" x14ac:dyDescent="0.5">
      <c r="A140" s="16" t="s">
        <v>60</v>
      </c>
      <c r="B140" s="22">
        <v>4</v>
      </c>
      <c r="C140" s="24">
        <f>4600+6000+5000+3500</f>
        <v>19100</v>
      </c>
      <c r="E140" s="24"/>
      <c r="F140" s="33"/>
      <c r="G140" s="24"/>
      <c r="H140" s="22"/>
      <c r="I140" s="24"/>
      <c r="J140" s="22">
        <f t="shared" si="22"/>
        <v>4</v>
      </c>
      <c r="K140" s="24">
        <f t="shared" si="23"/>
        <v>19100</v>
      </c>
    </row>
    <row r="141" spans="1:11" ht="23.25" customHeight="1" x14ac:dyDescent="0.5">
      <c r="A141" s="16" t="s">
        <v>61</v>
      </c>
      <c r="B141" s="22">
        <v>3</v>
      </c>
      <c r="C141" s="24">
        <f>3300+4600+6300</f>
        <v>14200</v>
      </c>
      <c r="D141" s="6">
        <v>1</v>
      </c>
      <c r="E141" s="24">
        <f>3300</f>
        <v>3300</v>
      </c>
      <c r="F141" s="33"/>
      <c r="G141" s="24"/>
      <c r="H141" s="22"/>
      <c r="I141" s="24"/>
      <c r="J141" s="22">
        <f t="shared" si="22"/>
        <v>4</v>
      </c>
      <c r="K141" s="24">
        <f t="shared" si="23"/>
        <v>17500</v>
      </c>
    </row>
    <row r="142" spans="1:11" ht="23.25" customHeight="1" x14ac:dyDescent="0.5">
      <c r="A142" s="16"/>
      <c r="B142" s="22"/>
      <c r="C142" s="24"/>
      <c r="D142" s="22"/>
      <c r="E142" s="24"/>
      <c r="F142" s="33"/>
      <c r="G142" s="24"/>
      <c r="H142" s="22"/>
      <c r="I142" s="24"/>
      <c r="J142" s="22"/>
      <c r="K142" s="24"/>
    </row>
    <row r="143" spans="1:11" ht="23.25" customHeight="1" x14ac:dyDescent="0.5">
      <c r="A143" s="17" t="s">
        <v>8</v>
      </c>
      <c r="B143" s="4">
        <f>SUM(B135:B142)</f>
        <v>25</v>
      </c>
      <c r="C143" s="25">
        <f>SUM(C135:C142)</f>
        <v>5748100</v>
      </c>
      <c r="D143" s="4">
        <f>SUM(D135:D142)</f>
        <v>14</v>
      </c>
      <c r="E143" s="5">
        <f t="shared" ref="E143:K143" si="24">SUM(E135:E142)</f>
        <v>8814200</v>
      </c>
      <c r="F143" s="5">
        <f t="shared" si="24"/>
        <v>2</v>
      </c>
      <c r="G143" s="5">
        <f t="shared" si="24"/>
        <v>238500</v>
      </c>
      <c r="H143" s="5">
        <f t="shared" si="24"/>
        <v>3</v>
      </c>
      <c r="I143" s="5">
        <f t="shared" si="24"/>
        <v>1538500</v>
      </c>
      <c r="J143" s="5">
        <f t="shared" si="24"/>
        <v>44</v>
      </c>
      <c r="K143" s="5">
        <f t="shared" si="24"/>
        <v>16339300</v>
      </c>
    </row>
    <row r="144" spans="1:11" ht="19.5" customHeight="1" x14ac:dyDescent="0.5">
      <c r="A144" s="18"/>
      <c r="B144" s="26"/>
      <c r="C144" s="27"/>
      <c r="D144" s="26"/>
      <c r="E144" s="27"/>
      <c r="F144" s="35"/>
      <c r="G144" s="27"/>
      <c r="H144" s="26"/>
      <c r="I144" s="27"/>
      <c r="J144" s="26"/>
      <c r="K144" s="27"/>
    </row>
    <row r="148" spans="10:10" ht="19.5" customHeight="1" x14ac:dyDescent="0.5">
      <c r="J148" s="29"/>
    </row>
  </sheetData>
  <mergeCells count="57">
    <mergeCell ref="A127:K127"/>
    <mergeCell ref="A128:K128"/>
    <mergeCell ref="A129:K129"/>
    <mergeCell ref="A130:A132"/>
    <mergeCell ref="B130:C130"/>
    <mergeCell ref="D130:E130"/>
    <mergeCell ref="F130:G130"/>
    <mergeCell ref="H130:I130"/>
    <mergeCell ref="J130:K130"/>
    <mergeCell ref="A106:K106"/>
    <mergeCell ref="A107:K107"/>
    <mergeCell ref="A108:K108"/>
    <mergeCell ref="A109:A111"/>
    <mergeCell ref="B109:C109"/>
    <mergeCell ref="D109:E109"/>
    <mergeCell ref="F109:G109"/>
    <mergeCell ref="H109:I109"/>
    <mergeCell ref="J109:K109"/>
    <mergeCell ref="A85:K85"/>
    <mergeCell ref="A86:K86"/>
    <mergeCell ref="A87:K87"/>
    <mergeCell ref="A88:A90"/>
    <mergeCell ref="B88:C88"/>
    <mergeCell ref="D88:E88"/>
    <mergeCell ref="F88:G88"/>
    <mergeCell ref="H88:I88"/>
    <mergeCell ref="J88:K88"/>
    <mergeCell ref="A62:K62"/>
    <mergeCell ref="A63:K63"/>
    <mergeCell ref="A64:K64"/>
    <mergeCell ref="A65:A67"/>
    <mergeCell ref="B65:C65"/>
    <mergeCell ref="D65:E65"/>
    <mergeCell ref="F65:G65"/>
    <mergeCell ref="H65:I65"/>
    <mergeCell ref="J65:K65"/>
    <mergeCell ref="A1:K1"/>
    <mergeCell ref="A4:A6"/>
    <mergeCell ref="B4:C4"/>
    <mergeCell ref="D4:E4"/>
    <mergeCell ref="H4:I4"/>
    <mergeCell ref="J4:K4"/>
    <mergeCell ref="A2:K2"/>
    <mergeCell ref="A3:K3"/>
    <mergeCell ref="F4:G4"/>
    <mergeCell ref="J22:K22"/>
    <mergeCell ref="A41:A43"/>
    <mergeCell ref="B41:C41"/>
    <mergeCell ref="D41:E41"/>
    <mergeCell ref="F41:G41"/>
    <mergeCell ref="H41:I41"/>
    <mergeCell ref="J41:K41"/>
    <mergeCell ref="A22:A24"/>
    <mergeCell ref="B22:C22"/>
    <mergeCell ref="D22:E22"/>
    <mergeCell ref="F22:G22"/>
    <mergeCell ref="H22:I22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59</vt:lpstr>
    </vt:vector>
  </TitlesOfParts>
  <Company>DarkOS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DarkUser</dc:creator>
  <cp:lastModifiedBy>Mr.KKD</cp:lastModifiedBy>
  <cp:lastPrinted>2016-11-16T11:31:08Z</cp:lastPrinted>
  <dcterms:created xsi:type="dcterms:W3CDTF">2011-06-20T05:07:45Z</dcterms:created>
  <dcterms:modified xsi:type="dcterms:W3CDTF">2016-11-18T02:33:23Z</dcterms:modified>
</cp:coreProperties>
</file>